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tciusa.sharepoint.com/sites/SteelDynamics/Shared Documents/AZ Benson/240301.0095 ADI Benson Permitting/02 Deliverables/"/>
    </mc:Choice>
  </mc:AlternateContent>
  <xr:revisionPtr revIDLastSave="126" documentId="13_ncr:20001_{0E6D99C7-D71E-4650-B061-2A2717F8283C}" xr6:coauthVersionLast="47" xr6:coauthVersionMax="47" xr10:uidLastSave="{530DF440-C76B-4F5D-874E-E9C69D0AF78D}"/>
  <bookViews>
    <workbookView xWindow="19090" yWindow="-6130" windowWidth="38620" windowHeight="21100" activeTab="1" xr2:uid="{7B421879-FD35-4A23-AA99-EC05EF073EDB}"/>
  </bookViews>
  <sheets>
    <sheet name="EU Index" sheetId="2" r:id="rId1"/>
    <sheet name="ADEQ PTE Summary" sheetId="37" r:id="rId2"/>
    <sheet name="Emission Calcs--&gt;" sheetId="3" r:id="rId3"/>
    <sheet name="Scrap Proc Line EmisCalc" sheetId="21" r:id="rId4"/>
    <sheet name="Decoater" sheetId="22" r:id="rId5"/>
    <sheet name="Sidewell" sheetId="9" r:id="rId6"/>
    <sheet name="Holder" sheetId="10" r:id="rId7"/>
    <sheet name="Degasser" sheetId="31" r:id="rId8"/>
    <sheet name="Sow Dryer" sheetId="12" r:id="rId9"/>
    <sheet name="Filter Box" sheetId="13" r:id="rId10"/>
    <sheet name="Dross House" sheetId="14" r:id="rId11"/>
    <sheet name="Dross Press" sheetId="25" r:id="rId12"/>
    <sheet name="Cooling Tower EmisCalc" sheetId="23" r:id="rId13"/>
    <sheet name="Lime Silo EmisCalc" sheetId="35" r:id="rId14"/>
    <sheet name="Haul Roads and Yard EmisCalc" sheetId="24" r:id="rId15"/>
  </sheets>
  <definedNames>
    <definedName name="______________________________kb2" localSheetId="12" hidden="1">{#N/A,#N/A,FALSE,"F1-Currrent";#N/A,#N/A,FALSE,"F2-Current";#N/A,#N/A,FALSE,"F2-Proposed";#N/A,#N/A,FALSE,"F3-Current";#N/A,#N/A,FALSE,"F4-Current";#N/A,#N/A,FALSE,"F4-Proposed";#N/A,#N/A,FALSE,"Controls"}</definedName>
    <definedName name="______________________________kb2" localSheetId="7" hidden="1">{#N/A,#N/A,FALSE,"F1-Currrent";#N/A,#N/A,FALSE,"F2-Current";#N/A,#N/A,FALSE,"F2-Proposed";#N/A,#N/A,FALSE,"F3-Current";#N/A,#N/A,FALSE,"F4-Current";#N/A,#N/A,FALSE,"F4-Proposed";#N/A,#N/A,FALSE,"Controls"}</definedName>
    <definedName name="______________________________kb2" localSheetId="14" hidden="1">{#N/A,#N/A,FALSE,"F1-Currrent";#N/A,#N/A,FALSE,"F2-Current";#N/A,#N/A,FALSE,"F2-Proposed";#N/A,#N/A,FALSE,"F3-Current";#N/A,#N/A,FALSE,"F4-Current";#N/A,#N/A,FALSE,"F4-Proposed";#N/A,#N/A,FALSE,"Controls"}</definedName>
    <definedName name="______________________________kb2" hidden="1">{#N/A,#N/A,FALSE,"F1-Currrent";#N/A,#N/A,FALSE,"F2-Current";#N/A,#N/A,FALSE,"F2-Proposed";#N/A,#N/A,FALSE,"F3-Current";#N/A,#N/A,FALSE,"F4-Current";#N/A,#N/A,FALSE,"F4-Proposed";#N/A,#N/A,FALSE,"Controls"}</definedName>
    <definedName name="_____________________________kb2" localSheetId="12" hidden="1">{#N/A,#N/A,FALSE,"F1-Currrent";#N/A,#N/A,FALSE,"F2-Current";#N/A,#N/A,FALSE,"F2-Proposed";#N/A,#N/A,FALSE,"F3-Current";#N/A,#N/A,FALSE,"F4-Current";#N/A,#N/A,FALSE,"F4-Proposed";#N/A,#N/A,FALSE,"Controls"}</definedName>
    <definedName name="_____________________________kb2" localSheetId="7" hidden="1">{#N/A,#N/A,FALSE,"F1-Currrent";#N/A,#N/A,FALSE,"F2-Current";#N/A,#N/A,FALSE,"F2-Proposed";#N/A,#N/A,FALSE,"F3-Current";#N/A,#N/A,FALSE,"F4-Current";#N/A,#N/A,FALSE,"F4-Proposed";#N/A,#N/A,FALSE,"Controls"}</definedName>
    <definedName name="_____________________________kb2" localSheetId="14" hidden="1">{#N/A,#N/A,FALSE,"F1-Currrent";#N/A,#N/A,FALSE,"F2-Current";#N/A,#N/A,FALSE,"F2-Proposed";#N/A,#N/A,FALSE,"F3-Current";#N/A,#N/A,FALSE,"F4-Current";#N/A,#N/A,FALSE,"F4-Proposed";#N/A,#N/A,FALSE,"Controls"}</definedName>
    <definedName name="_____________________________kb2" hidden="1">{#N/A,#N/A,FALSE,"F1-Currrent";#N/A,#N/A,FALSE,"F2-Current";#N/A,#N/A,FALSE,"F2-Proposed";#N/A,#N/A,FALSE,"F3-Current";#N/A,#N/A,FALSE,"F4-Current";#N/A,#N/A,FALSE,"F4-Proposed";#N/A,#N/A,FALSE,"Controls"}</definedName>
    <definedName name="____________________________kb2" localSheetId="12" hidden="1">{#N/A,#N/A,FALSE,"F1-Currrent";#N/A,#N/A,FALSE,"F2-Current";#N/A,#N/A,FALSE,"F2-Proposed";#N/A,#N/A,FALSE,"F3-Current";#N/A,#N/A,FALSE,"F4-Current";#N/A,#N/A,FALSE,"F4-Proposed";#N/A,#N/A,FALSE,"Controls"}</definedName>
    <definedName name="____________________________kb2" localSheetId="7" hidden="1">{#N/A,#N/A,FALSE,"F1-Currrent";#N/A,#N/A,FALSE,"F2-Current";#N/A,#N/A,FALSE,"F2-Proposed";#N/A,#N/A,FALSE,"F3-Current";#N/A,#N/A,FALSE,"F4-Current";#N/A,#N/A,FALSE,"F4-Proposed";#N/A,#N/A,FALSE,"Controls"}</definedName>
    <definedName name="____________________________kb2" localSheetId="14" hidden="1">{#N/A,#N/A,FALSE,"F1-Currrent";#N/A,#N/A,FALSE,"F2-Current";#N/A,#N/A,FALSE,"F2-Proposed";#N/A,#N/A,FALSE,"F3-Current";#N/A,#N/A,FALSE,"F4-Current";#N/A,#N/A,FALSE,"F4-Proposed";#N/A,#N/A,FALSE,"Controls"}</definedName>
    <definedName name="____________________________kb2" hidden="1">{#N/A,#N/A,FALSE,"F1-Currrent";#N/A,#N/A,FALSE,"F2-Current";#N/A,#N/A,FALSE,"F2-Proposed";#N/A,#N/A,FALSE,"F3-Current";#N/A,#N/A,FALSE,"F4-Current";#N/A,#N/A,FALSE,"F4-Proposed";#N/A,#N/A,FALSE,"Controls"}</definedName>
    <definedName name="___________________________kb2" localSheetId="12" hidden="1">{#N/A,#N/A,FALSE,"F1-Currrent";#N/A,#N/A,FALSE,"F2-Current";#N/A,#N/A,FALSE,"F2-Proposed";#N/A,#N/A,FALSE,"F3-Current";#N/A,#N/A,FALSE,"F4-Current";#N/A,#N/A,FALSE,"F4-Proposed";#N/A,#N/A,FALSE,"Controls"}</definedName>
    <definedName name="___________________________kb2" localSheetId="7" hidden="1">{#N/A,#N/A,FALSE,"F1-Currrent";#N/A,#N/A,FALSE,"F2-Current";#N/A,#N/A,FALSE,"F2-Proposed";#N/A,#N/A,FALSE,"F3-Current";#N/A,#N/A,FALSE,"F4-Current";#N/A,#N/A,FALSE,"F4-Proposed";#N/A,#N/A,FALSE,"Controls"}</definedName>
    <definedName name="___________________________kb2" localSheetId="14" hidden="1">{#N/A,#N/A,FALSE,"F1-Currrent";#N/A,#N/A,FALSE,"F2-Current";#N/A,#N/A,FALSE,"F2-Proposed";#N/A,#N/A,FALSE,"F3-Current";#N/A,#N/A,FALSE,"F4-Current";#N/A,#N/A,FALSE,"F4-Proposed";#N/A,#N/A,FALSE,"Controls"}</definedName>
    <definedName name="___________________________kb2" hidden="1">{#N/A,#N/A,FALSE,"F1-Currrent";#N/A,#N/A,FALSE,"F2-Current";#N/A,#N/A,FALSE,"F2-Proposed";#N/A,#N/A,FALSE,"F3-Current";#N/A,#N/A,FALSE,"F4-Current";#N/A,#N/A,FALSE,"F4-Proposed";#N/A,#N/A,FALSE,"Controls"}</definedName>
    <definedName name="__________________________kb2" localSheetId="12" hidden="1">{#N/A,#N/A,FALSE,"F1-Currrent";#N/A,#N/A,FALSE,"F2-Current";#N/A,#N/A,FALSE,"F2-Proposed";#N/A,#N/A,FALSE,"F3-Current";#N/A,#N/A,FALSE,"F4-Current";#N/A,#N/A,FALSE,"F4-Proposed";#N/A,#N/A,FALSE,"Controls"}</definedName>
    <definedName name="__________________________kb2" localSheetId="7" hidden="1">{#N/A,#N/A,FALSE,"F1-Currrent";#N/A,#N/A,FALSE,"F2-Current";#N/A,#N/A,FALSE,"F2-Proposed";#N/A,#N/A,FALSE,"F3-Current";#N/A,#N/A,FALSE,"F4-Current";#N/A,#N/A,FALSE,"F4-Proposed";#N/A,#N/A,FALSE,"Controls"}</definedName>
    <definedName name="__________________________kb2" localSheetId="14" hidden="1">{#N/A,#N/A,FALSE,"F1-Currrent";#N/A,#N/A,FALSE,"F2-Current";#N/A,#N/A,FALSE,"F2-Proposed";#N/A,#N/A,FALSE,"F3-Current";#N/A,#N/A,FALSE,"F4-Current";#N/A,#N/A,FALSE,"F4-Proposed";#N/A,#N/A,FALSE,"Controls"}</definedName>
    <definedName name="__________________________kb2" hidden="1">{#N/A,#N/A,FALSE,"F1-Currrent";#N/A,#N/A,FALSE,"F2-Current";#N/A,#N/A,FALSE,"F2-Proposed";#N/A,#N/A,FALSE,"F3-Current";#N/A,#N/A,FALSE,"F4-Current";#N/A,#N/A,FALSE,"F4-Proposed";#N/A,#N/A,FALSE,"Controls"}</definedName>
    <definedName name="_________________________kb2" localSheetId="12" hidden="1">{#N/A,#N/A,FALSE,"F1-Currrent";#N/A,#N/A,FALSE,"F2-Current";#N/A,#N/A,FALSE,"F2-Proposed";#N/A,#N/A,FALSE,"F3-Current";#N/A,#N/A,FALSE,"F4-Current";#N/A,#N/A,FALSE,"F4-Proposed";#N/A,#N/A,FALSE,"Controls"}</definedName>
    <definedName name="_________________________kb2" localSheetId="7" hidden="1">{#N/A,#N/A,FALSE,"F1-Currrent";#N/A,#N/A,FALSE,"F2-Current";#N/A,#N/A,FALSE,"F2-Proposed";#N/A,#N/A,FALSE,"F3-Current";#N/A,#N/A,FALSE,"F4-Current";#N/A,#N/A,FALSE,"F4-Proposed";#N/A,#N/A,FALSE,"Controls"}</definedName>
    <definedName name="_________________________kb2" localSheetId="14" hidden="1">{#N/A,#N/A,FALSE,"F1-Currrent";#N/A,#N/A,FALSE,"F2-Current";#N/A,#N/A,FALSE,"F2-Proposed";#N/A,#N/A,FALSE,"F3-Current";#N/A,#N/A,FALSE,"F4-Current";#N/A,#N/A,FALSE,"F4-Proposed";#N/A,#N/A,FALSE,"Controls"}</definedName>
    <definedName name="_________________________kb2" hidden="1">{#N/A,#N/A,FALSE,"F1-Currrent";#N/A,#N/A,FALSE,"F2-Current";#N/A,#N/A,FALSE,"F2-Proposed";#N/A,#N/A,FALSE,"F3-Current";#N/A,#N/A,FALSE,"F4-Current";#N/A,#N/A,FALSE,"F4-Proposed";#N/A,#N/A,FALSE,"Controls"}</definedName>
    <definedName name="________________________kb2" localSheetId="12" hidden="1">{#N/A,#N/A,FALSE,"F1-Currrent";#N/A,#N/A,FALSE,"F2-Current";#N/A,#N/A,FALSE,"F2-Proposed";#N/A,#N/A,FALSE,"F3-Current";#N/A,#N/A,FALSE,"F4-Current";#N/A,#N/A,FALSE,"F4-Proposed";#N/A,#N/A,FALSE,"Controls"}</definedName>
    <definedName name="________________________kb2" localSheetId="7" hidden="1">{#N/A,#N/A,FALSE,"F1-Currrent";#N/A,#N/A,FALSE,"F2-Current";#N/A,#N/A,FALSE,"F2-Proposed";#N/A,#N/A,FALSE,"F3-Current";#N/A,#N/A,FALSE,"F4-Current";#N/A,#N/A,FALSE,"F4-Proposed";#N/A,#N/A,FALSE,"Controls"}</definedName>
    <definedName name="________________________kb2" localSheetId="14" hidden="1">{#N/A,#N/A,FALSE,"F1-Currrent";#N/A,#N/A,FALSE,"F2-Current";#N/A,#N/A,FALSE,"F2-Proposed";#N/A,#N/A,FALSE,"F3-Current";#N/A,#N/A,FALSE,"F4-Current";#N/A,#N/A,FALSE,"F4-Proposed";#N/A,#N/A,FALSE,"Controls"}</definedName>
    <definedName name="________________________kb2" hidden="1">{#N/A,#N/A,FALSE,"F1-Currrent";#N/A,#N/A,FALSE,"F2-Current";#N/A,#N/A,FALSE,"F2-Proposed";#N/A,#N/A,FALSE,"F3-Current";#N/A,#N/A,FALSE,"F4-Current";#N/A,#N/A,FALSE,"F4-Proposed";#N/A,#N/A,FALSE,"Controls"}</definedName>
    <definedName name="______________________kb2" localSheetId="12" hidden="1">{#N/A,#N/A,FALSE,"F1-Currrent";#N/A,#N/A,FALSE,"F2-Current";#N/A,#N/A,FALSE,"F2-Proposed";#N/A,#N/A,FALSE,"F3-Current";#N/A,#N/A,FALSE,"F4-Current";#N/A,#N/A,FALSE,"F4-Proposed";#N/A,#N/A,FALSE,"Controls"}</definedName>
    <definedName name="______________________kb2" localSheetId="7" hidden="1">{#N/A,#N/A,FALSE,"F1-Currrent";#N/A,#N/A,FALSE,"F2-Current";#N/A,#N/A,FALSE,"F2-Proposed";#N/A,#N/A,FALSE,"F3-Current";#N/A,#N/A,FALSE,"F4-Current";#N/A,#N/A,FALSE,"F4-Proposed";#N/A,#N/A,FALSE,"Controls"}</definedName>
    <definedName name="______________________kb2" localSheetId="14" hidden="1">{#N/A,#N/A,FALSE,"F1-Currrent";#N/A,#N/A,FALSE,"F2-Current";#N/A,#N/A,FALSE,"F2-Proposed";#N/A,#N/A,FALSE,"F3-Current";#N/A,#N/A,FALSE,"F4-Current";#N/A,#N/A,FALSE,"F4-Proposed";#N/A,#N/A,FALSE,"Controls"}</definedName>
    <definedName name="______________________kb2" hidden="1">{#N/A,#N/A,FALSE,"F1-Currrent";#N/A,#N/A,FALSE,"F2-Current";#N/A,#N/A,FALSE,"F2-Proposed";#N/A,#N/A,FALSE,"F3-Current";#N/A,#N/A,FALSE,"F4-Current";#N/A,#N/A,FALSE,"F4-Proposed";#N/A,#N/A,FALSE,"Controls"}</definedName>
    <definedName name="_____________________kb2" localSheetId="12" hidden="1">{#N/A,#N/A,FALSE,"F1-Currrent";#N/A,#N/A,FALSE,"F2-Current";#N/A,#N/A,FALSE,"F2-Proposed";#N/A,#N/A,FALSE,"F3-Current";#N/A,#N/A,FALSE,"F4-Current";#N/A,#N/A,FALSE,"F4-Proposed";#N/A,#N/A,FALSE,"Controls"}</definedName>
    <definedName name="_____________________kb2" localSheetId="7" hidden="1">{#N/A,#N/A,FALSE,"F1-Currrent";#N/A,#N/A,FALSE,"F2-Current";#N/A,#N/A,FALSE,"F2-Proposed";#N/A,#N/A,FALSE,"F3-Current";#N/A,#N/A,FALSE,"F4-Current";#N/A,#N/A,FALSE,"F4-Proposed";#N/A,#N/A,FALSE,"Controls"}</definedName>
    <definedName name="_____________________kb2" localSheetId="14" hidden="1">{#N/A,#N/A,FALSE,"F1-Currrent";#N/A,#N/A,FALSE,"F2-Current";#N/A,#N/A,FALSE,"F2-Proposed";#N/A,#N/A,FALSE,"F3-Current";#N/A,#N/A,FALSE,"F4-Current";#N/A,#N/A,FALSE,"F4-Proposed";#N/A,#N/A,FALSE,"Controls"}</definedName>
    <definedName name="_____________________kb2" hidden="1">{#N/A,#N/A,FALSE,"F1-Currrent";#N/A,#N/A,FALSE,"F2-Current";#N/A,#N/A,FALSE,"F2-Proposed";#N/A,#N/A,FALSE,"F3-Current";#N/A,#N/A,FALSE,"F4-Current";#N/A,#N/A,FALSE,"F4-Proposed";#N/A,#N/A,FALSE,"Controls"}</definedName>
    <definedName name="____________________kb2" localSheetId="12" hidden="1">{#N/A,#N/A,FALSE,"F1-Currrent";#N/A,#N/A,FALSE,"F2-Current";#N/A,#N/A,FALSE,"F2-Proposed";#N/A,#N/A,FALSE,"F3-Current";#N/A,#N/A,FALSE,"F4-Current";#N/A,#N/A,FALSE,"F4-Proposed";#N/A,#N/A,FALSE,"Controls"}</definedName>
    <definedName name="____________________kb2" localSheetId="7" hidden="1">{#N/A,#N/A,FALSE,"F1-Currrent";#N/A,#N/A,FALSE,"F2-Current";#N/A,#N/A,FALSE,"F2-Proposed";#N/A,#N/A,FALSE,"F3-Current";#N/A,#N/A,FALSE,"F4-Current";#N/A,#N/A,FALSE,"F4-Proposed";#N/A,#N/A,FALSE,"Controls"}</definedName>
    <definedName name="____________________kb2" localSheetId="14" hidden="1">{#N/A,#N/A,FALSE,"F1-Currrent";#N/A,#N/A,FALSE,"F2-Current";#N/A,#N/A,FALSE,"F2-Proposed";#N/A,#N/A,FALSE,"F3-Current";#N/A,#N/A,FALSE,"F4-Current";#N/A,#N/A,FALSE,"F4-Proposed";#N/A,#N/A,FALSE,"Controls"}</definedName>
    <definedName name="____________________kb2" hidden="1">{#N/A,#N/A,FALSE,"F1-Currrent";#N/A,#N/A,FALSE,"F2-Current";#N/A,#N/A,FALSE,"F2-Proposed";#N/A,#N/A,FALSE,"F3-Current";#N/A,#N/A,FALSE,"F4-Current";#N/A,#N/A,FALSE,"F4-Proposed";#N/A,#N/A,FALSE,"Controls"}</definedName>
    <definedName name="___________________kb2" localSheetId="12" hidden="1">{#N/A,#N/A,FALSE,"F1-Currrent";#N/A,#N/A,FALSE,"F2-Current";#N/A,#N/A,FALSE,"F2-Proposed";#N/A,#N/A,FALSE,"F3-Current";#N/A,#N/A,FALSE,"F4-Current";#N/A,#N/A,FALSE,"F4-Proposed";#N/A,#N/A,FALSE,"Controls"}</definedName>
    <definedName name="___________________kb2" localSheetId="7" hidden="1">{#N/A,#N/A,FALSE,"F1-Currrent";#N/A,#N/A,FALSE,"F2-Current";#N/A,#N/A,FALSE,"F2-Proposed";#N/A,#N/A,FALSE,"F3-Current";#N/A,#N/A,FALSE,"F4-Current";#N/A,#N/A,FALSE,"F4-Proposed";#N/A,#N/A,FALSE,"Controls"}</definedName>
    <definedName name="___________________kb2" localSheetId="14" hidden="1">{#N/A,#N/A,FALSE,"F1-Currrent";#N/A,#N/A,FALSE,"F2-Current";#N/A,#N/A,FALSE,"F2-Proposed";#N/A,#N/A,FALSE,"F3-Current";#N/A,#N/A,FALSE,"F4-Current";#N/A,#N/A,FALSE,"F4-Proposed";#N/A,#N/A,FALSE,"Controls"}</definedName>
    <definedName name="___________________kb2" hidden="1">{#N/A,#N/A,FALSE,"F1-Currrent";#N/A,#N/A,FALSE,"F2-Current";#N/A,#N/A,FALSE,"F2-Proposed";#N/A,#N/A,FALSE,"F3-Current";#N/A,#N/A,FALSE,"F4-Current";#N/A,#N/A,FALSE,"F4-Proposed";#N/A,#N/A,FALSE,"Controls"}</definedName>
    <definedName name="__________________kb2" localSheetId="12" hidden="1">{#N/A,#N/A,FALSE,"F1-Currrent";#N/A,#N/A,FALSE,"F2-Current";#N/A,#N/A,FALSE,"F2-Proposed";#N/A,#N/A,FALSE,"F3-Current";#N/A,#N/A,FALSE,"F4-Current";#N/A,#N/A,FALSE,"F4-Proposed";#N/A,#N/A,FALSE,"Controls"}</definedName>
    <definedName name="__________________kb2" localSheetId="7" hidden="1">{#N/A,#N/A,FALSE,"F1-Currrent";#N/A,#N/A,FALSE,"F2-Current";#N/A,#N/A,FALSE,"F2-Proposed";#N/A,#N/A,FALSE,"F3-Current";#N/A,#N/A,FALSE,"F4-Current";#N/A,#N/A,FALSE,"F4-Proposed";#N/A,#N/A,FALSE,"Controls"}</definedName>
    <definedName name="__________________kb2" localSheetId="14" hidden="1">{#N/A,#N/A,FALSE,"F1-Currrent";#N/A,#N/A,FALSE,"F2-Current";#N/A,#N/A,FALSE,"F2-Proposed";#N/A,#N/A,FALSE,"F3-Current";#N/A,#N/A,FALSE,"F4-Current";#N/A,#N/A,FALSE,"F4-Proposed";#N/A,#N/A,FALSE,"Controls"}</definedName>
    <definedName name="__________________kb2" hidden="1">{#N/A,#N/A,FALSE,"F1-Currrent";#N/A,#N/A,FALSE,"F2-Current";#N/A,#N/A,FALSE,"F2-Proposed";#N/A,#N/A,FALSE,"F3-Current";#N/A,#N/A,FALSE,"F4-Current";#N/A,#N/A,FALSE,"F4-Proposed";#N/A,#N/A,FALSE,"Controls"}</definedName>
    <definedName name="_________________kb2" localSheetId="12" hidden="1">{#N/A,#N/A,FALSE,"F1-Currrent";#N/A,#N/A,FALSE,"F2-Current";#N/A,#N/A,FALSE,"F2-Proposed";#N/A,#N/A,FALSE,"F3-Current";#N/A,#N/A,FALSE,"F4-Current";#N/A,#N/A,FALSE,"F4-Proposed";#N/A,#N/A,FALSE,"Controls"}</definedName>
    <definedName name="_________________kb2" localSheetId="7" hidden="1">{#N/A,#N/A,FALSE,"F1-Currrent";#N/A,#N/A,FALSE,"F2-Current";#N/A,#N/A,FALSE,"F2-Proposed";#N/A,#N/A,FALSE,"F3-Current";#N/A,#N/A,FALSE,"F4-Current";#N/A,#N/A,FALSE,"F4-Proposed";#N/A,#N/A,FALSE,"Controls"}</definedName>
    <definedName name="_________________kb2" localSheetId="14" hidden="1">{#N/A,#N/A,FALSE,"F1-Currrent";#N/A,#N/A,FALSE,"F2-Current";#N/A,#N/A,FALSE,"F2-Proposed";#N/A,#N/A,FALSE,"F3-Current";#N/A,#N/A,FALSE,"F4-Current";#N/A,#N/A,FALSE,"F4-Proposed";#N/A,#N/A,FALSE,"Controls"}</definedName>
    <definedName name="_________________kb2" hidden="1">{#N/A,#N/A,FALSE,"F1-Currrent";#N/A,#N/A,FALSE,"F2-Current";#N/A,#N/A,FALSE,"F2-Proposed";#N/A,#N/A,FALSE,"F3-Current";#N/A,#N/A,FALSE,"F4-Current";#N/A,#N/A,FALSE,"F4-Proposed";#N/A,#N/A,FALSE,"Controls"}</definedName>
    <definedName name="________________kb2" localSheetId="12" hidden="1">{#N/A,#N/A,FALSE,"F1-Currrent";#N/A,#N/A,FALSE,"F2-Current";#N/A,#N/A,FALSE,"F2-Proposed";#N/A,#N/A,FALSE,"F3-Current";#N/A,#N/A,FALSE,"F4-Current";#N/A,#N/A,FALSE,"F4-Proposed";#N/A,#N/A,FALSE,"Controls"}</definedName>
    <definedName name="________________kb2" localSheetId="7" hidden="1">{#N/A,#N/A,FALSE,"F1-Currrent";#N/A,#N/A,FALSE,"F2-Current";#N/A,#N/A,FALSE,"F2-Proposed";#N/A,#N/A,FALSE,"F3-Current";#N/A,#N/A,FALSE,"F4-Current";#N/A,#N/A,FALSE,"F4-Proposed";#N/A,#N/A,FALSE,"Controls"}</definedName>
    <definedName name="________________kb2" localSheetId="14" hidden="1">{#N/A,#N/A,FALSE,"F1-Currrent";#N/A,#N/A,FALSE,"F2-Current";#N/A,#N/A,FALSE,"F2-Proposed";#N/A,#N/A,FALSE,"F3-Current";#N/A,#N/A,FALSE,"F4-Current";#N/A,#N/A,FALSE,"F4-Proposed";#N/A,#N/A,FALSE,"Controls"}</definedName>
    <definedName name="________________kb2" hidden="1">{#N/A,#N/A,FALSE,"F1-Currrent";#N/A,#N/A,FALSE,"F2-Current";#N/A,#N/A,FALSE,"F2-Proposed";#N/A,#N/A,FALSE,"F3-Current";#N/A,#N/A,FALSE,"F4-Current";#N/A,#N/A,FALSE,"F4-Proposed";#N/A,#N/A,FALSE,"Controls"}</definedName>
    <definedName name="_______________kb2" localSheetId="12" hidden="1">{#N/A,#N/A,FALSE,"F1-Currrent";#N/A,#N/A,FALSE,"F2-Current";#N/A,#N/A,FALSE,"F2-Proposed";#N/A,#N/A,FALSE,"F3-Current";#N/A,#N/A,FALSE,"F4-Current";#N/A,#N/A,FALSE,"F4-Proposed";#N/A,#N/A,FALSE,"Controls"}</definedName>
    <definedName name="_______________kb2" localSheetId="7" hidden="1">{#N/A,#N/A,FALSE,"F1-Currrent";#N/A,#N/A,FALSE,"F2-Current";#N/A,#N/A,FALSE,"F2-Proposed";#N/A,#N/A,FALSE,"F3-Current";#N/A,#N/A,FALSE,"F4-Current";#N/A,#N/A,FALSE,"F4-Proposed";#N/A,#N/A,FALSE,"Controls"}</definedName>
    <definedName name="_______________kb2" localSheetId="14" hidden="1">{#N/A,#N/A,FALSE,"F1-Currrent";#N/A,#N/A,FALSE,"F2-Current";#N/A,#N/A,FALSE,"F2-Proposed";#N/A,#N/A,FALSE,"F3-Current";#N/A,#N/A,FALSE,"F4-Current";#N/A,#N/A,FALSE,"F4-Proposed";#N/A,#N/A,FALSE,"Controls"}</definedName>
    <definedName name="_______________kb2" hidden="1">{#N/A,#N/A,FALSE,"F1-Currrent";#N/A,#N/A,FALSE,"F2-Current";#N/A,#N/A,FALSE,"F2-Proposed";#N/A,#N/A,FALSE,"F3-Current";#N/A,#N/A,FALSE,"F4-Current";#N/A,#N/A,FALSE,"F4-Proposed";#N/A,#N/A,FALSE,"Controls"}</definedName>
    <definedName name="______________kb2" localSheetId="12" hidden="1">{#N/A,#N/A,FALSE,"F1-Currrent";#N/A,#N/A,FALSE,"F2-Current";#N/A,#N/A,FALSE,"F2-Proposed";#N/A,#N/A,FALSE,"F3-Current";#N/A,#N/A,FALSE,"F4-Current";#N/A,#N/A,FALSE,"F4-Proposed";#N/A,#N/A,FALSE,"Controls"}</definedName>
    <definedName name="______________kb2" localSheetId="7" hidden="1">{#N/A,#N/A,FALSE,"F1-Currrent";#N/A,#N/A,FALSE,"F2-Current";#N/A,#N/A,FALSE,"F2-Proposed";#N/A,#N/A,FALSE,"F3-Current";#N/A,#N/A,FALSE,"F4-Current";#N/A,#N/A,FALSE,"F4-Proposed";#N/A,#N/A,FALSE,"Controls"}</definedName>
    <definedName name="______________kb2" localSheetId="14" hidden="1">{#N/A,#N/A,FALSE,"F1-Currrent";#N/A,#N/A,FALSE,"F2-Current";#N/A,#N/A,FALSE,"F2-Proposed";#N/A,#N/A,FALSE,"F3-Current";#N/A,#N/A,FALSE,"F4-Current";#N/A,#N/A,FALSE,"F4-Proposed";#N/A,#N/A,FALSE,"Controls"}</definedName>
    <definedName name="______________kb2" hidden="1">{#N/A,#N/A,FALSE,"F1-Currrent";#N/A,#N/A,FALSE,"F2-Current";#N/A,#N/A,FALSE,"F2-Proposed";#N/A,#N/A,FALSE,"F3-Current";#N/A,#N/A,FALSE,"F4-Current";#N/A,#N/A,FALSE,"F4-Proposed";#N/A,#N/A,FALSE,"Controls"}</definedName>
    <definedName name="_____________kb2" localSheetId="12" hidden="1">{#N/A,#N/A,FALSE,"F1-Currrent";#N/A,#N/A,FALSE,"F2-Current";#N/A,#N/A,FALSE,"F2-Proposed";#N/A,#N/A,FALSE,"F3-Current";#N/A,#N/A,FALSE,"F4-Current";#N/A,#N/A,FALSE,"F4-Proposed";#N/A,#N/A,FALSE,"Controls"}</definedName>
    <definedName name="_____________kb2" localSheetId="7" hidden="1">{#N/A,#N/A,FALSE,"F1-Currrent";#N/A,#N/A,FALSE,"F2-Current";#N/A,#N/A,FALSE,"F2-Proposed";#N/A,#N/A,FALSE,"F3-Current";#N/A,#N/A,FALSE,"F4-Current";#N/A,#N/A,FALSE,"F4-Proposed";#N/A,#N/A,FALSE,"Controls"}</definedName>
    <definedName name="_____________kb2" localSheetId="14" hidden="1">{#N/A,#N/A,FALSE,"F1-Currrent";#N/A,#N/A,FALSE,"F2-Current";#N/A,#N/A,FALSE,"F2-Proposed";#N/A,#N/A,FALSE,"F3-Current";#N/A,#N/A,FALSE,"F4-Current";#N/A,#N/A,FALSE,"F4-Proposed";#N/A,#N/A,FALSE,"Controls"}</definedName>
    <definedName name="_____________kb2" hidden="1">{#N/A,#N/A,FALSE,"F1-Currrent";#N/A,#N/A,FALSE,"F2-Current";#N/A,#N/A,FALSE,"F2-Proposed";#N/A,#N/A,FALSE,"F3-Current";#N/A,#N/A,FALSE,"F4-Current";#N/A,#N/A,FALSE,"F4-Proposed";#N/A,#N/A,FALSE,"Controls"}</definedName>
    <definedName name="____________kb2" localSheetId="12" hidden="1">{#N/A,#N/A,FALSE,"F1-Currrent";#N/A,#N/A,FALSE,"F2-Current";#N/A,#N/A,FALSE,"F2-Proposed";#N/A,#N/A,FALSE,"F3-Current";#N/A,#N/A,FALSE,"F4-Current";#N/A,#N/A,FALSE,"F4-Proposed";#N/A,#N/A,FALSE,"Controls"}</definedName>
    <definedName name="____________kb2" localSheetId="7" hidden="1">{#N/A,#N/A,FALSE,"F1-Currrent";#N/A,#N/A,FALSE,"F2-Current";#N/A,#N/A,FALSE,"F2-Proposed";#N/A,#N/A,FALSE,"F3-Current";#N/A,#N/A,FALSE,"F4-Current";#N/A,#N/A,FALSE,"F4-Proposed";#N/A,#N/A,FALSE,"Controls"}</definedName>
    <definedName name="____________kb2" localSheetId="14" hidden="1">{#N/A,#N/A,FALSE,"F1-Currrent";#N/A,#N/A,FALSE,"F2-Current";#N/A,#N/A,FALSE,"F2-Proposed";#N/A,#N/A,FALSE,"F3-Current";#N/A,#N/A,FALSE,"F4-Current";#N/A,#N/A,FALSE,"F4-Proposed";#N/A,#N/A,FALSE,"Controls"}</definedName>
    <definedName name="____________kb2" hidden="1">{#N/A,#N/A,FALSE,"F1-Currrent";#N/A,#N/A,FALSE,"F2-Current";#N/A,#N/A,FALSE,"F2-Proposed";#N/A,#N/A,FALSE,"F3-Current";#N/A,#N/A,FALSE,"F4-Current";#N/A,#N/A,FALSE,"F4-Proposed";#N/A,#N/A,FALSE,"Controls"}</definedName>
    <definedName name="___________kb2" localSheetId="12" hidden="1">{#N/A,#N/A,FALSE,"F1-Currrent";#N/A,#N/A,FALSE,"F2-Current";#N/A,#N/A,FALSE,"F2-Proposed";#N/A,#N/A,FALSE,"F3-Current";#N/A,#N/A,FALSE,"F4-Current";#N/A,#N/A,FALSE,"F4-Proposed";#N/A,#N/A,FALSE,"Controls"}</definedName>
    <definedName name="___________kb2" localSheetId="7" hidden="1">{#N/A,#N/A,FALSE,"F1-Currrent";#N/A,#N/A,FALSE,"F2-Current";#N/A,#N/A,FALSE,"F2-Proposed";#N/A,#N/A,FALSE,"F3-Current";#N/A,#N/A,FALSE,"F4-Current";#N/A,#N/A,FALSE,"F4-Proposed";#N/A,#N/A,FALSE,"Controls"}</definedName>
    <definedName name="___________kb2" localSheetId="14" hidden="1">{#N/A,#N/A,FALSE,"F1-Currrent";#N/A,#N/A,FALSE,"F2-Current";#N/A,#N/A,FALSE,"F2-Proposed";#N/A,#N/A,FALSE,"F3-Current";#N/A,#N/A,FALSE,"F4-Current";#N/A,#N/A,FALSE,"F4-Proposed";#N/A,#N/A,FALSE,"Controls"}</definedName>
    <definedName name="___________kb2" hidden="1">{#N/A,#N/A,FALSE,"F1-Currrent";#N/A,#N/A,FALSE,"F2-Current";#N/A,#N/A,FALSE,"F2-Proposed";#N/A,#N/A,FALSE,"F3-Current";#N/A,#N/A,FALSE,"F4-Current";#N/A,#N/A,FALSE,"F4-Proposed";#N/A,#N/A,FALSE,"Controls"}</definedName>
    <definedName name="__________kb2" localSheetId="12" hidden="1">{#N/A,#N/A,FALSE,"F1-Currrent";#N/A,#N/A,FALSE,"F2-Current";#N/A,#N/A,FALSE,"F2-Proposed";#N/A,#N/A,FALSE,"F3-Current";#N/A,#N/A,FALSE,"F4-Current";#N/A,#N/A,FALSE,"F4-Proposed";#N/A,#N/A,FALSE,"Controls"}</definedName>
    <definedName name="__________kb2" localSheetId="7" hidden="1">{#N/A,#N/A,FALSE,"F1-Currrent";#N/A,#N/A,FALSE,"F2-Current";#N/A,#N/A,FALSE,"F2-Proposed";#N/A,#N/A,FALSE,"F3-Current";#N/A,#N/A,FALSE,"F4-Current";#N/A,#N/A,FALSE,"F4-Proposed";#N/A,#N/A,FALSE,"Controls"}</definedName>
    <definedName name="__________kb2" localSheetId="14" hidden="1">{#N/A,#N/A,FALSE,"F1-Currrent";#N/A,#N/A,FALSE,"F2-Current";#N/A,#N/A,FALSE,"F2-Proposed";#N/A,#N/A,FALSE,"F3-Current";#N/A,#N/A,FALSE,"F4-Current";#N/A,#N/A,FALSE,"F4-Proposed";#N/A,#N/A,FALSE,"Controls"}</definedName>
    <definedName name="__________kb2" hidden="1">{#N/A,#N/A,FALSE,"F1-Currrent";#N/A,#N/A,FALSE,"F2-Current";#N/A,#N/A,FALSE,"F2-Proposed";#N/A,#N/A,FALSE,"F3-Current";#N/A,#N/A,FALSE,"F4-Current";#N/A,#N/A,FALSE,"F4-Proposed";#N/A,#N/A,FALSE,"Controls"}</definedName>
    <definedName name="_________kb2" localSheetId="12" hidden="1">{#N/A,#N/A,FALSE,"F1-Currrent";#N/A,#N/A,FALSE,"F2-Current";#N/A,#N/A,FALSE,"F2-Proposed";#N/A,#N/A,FALSE,"F3-Current";#N/A,#N/A,FALSE,"F4-Current";#N/A,#N/A,FALSE,"F4-Proposed";#N/A,#N/A,FALSE,"Controls"}</definedName>
    <definedName name="_________kb2" localSheetId="7" hidden="1">{#N/A,#N/A,FALSE,"F1-Currrent";#N/A,#N/A,FALSE,"F2-Current";#N/A,#N/A,FALSE,"F2-Proposed";#N/A,#N/A,FALSE,"F3-Current";#N/A,#N/A,FALSE,"F4-Current";#N/A,#N/A,FALSE,"F4-Proposed";#N/A,#N/A,FALSE,"Controls"}</definedName>
    <definedName name="_________kb2" localSheetId="14" hidden="1">{#N/A,#N/A,FALSE,"F1-Currrent";#N/A,#N/A,FALSE,"F2-Current";#N/A,#N/A,FALSE,"F2-Proposed";#N/A,#N/A,FALSE,"F3-Current";#N/A,#N/A,FALSE,"F4-Current";#N/A,#N/A,FALSE,"F4-Proposed";#N/A,#N/A,FALSE,"Controls"}</definedName>
    <definedName name="_________kb2" hidden="1">{#N/A,#N/A,FALSE,"F1-Currrent";#N/A,#N/A,FALSE,"F2-Current";#N/A,#N/A,FALSE,"F2-Proposed";#N/A,#N/A,FALSE,"F3-Current";#N/A,#N/A,FALSE,"F4-Current";#N/A,#N/A,FALSE,"F4-Proposed";#N/A,#N/A,FALSE,"Controls"}</definedName>
    <definedName name="________EPN28" localSheetId="1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______EPN28" localSheetId="7"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______EPN28" localSheetId="14"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______EPN28"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______kb2" localSheetId="12" hidden="1">{#N/A,#N/A,FALSE,"F1-Currrent";#N/A,#N/A,FALSE,"F2-Current";#N/A,#N/A,FALSE,"F2-Proposed";#N/A,#N/A,FALSE,"F3-Current";#N/A,#N/A,FALSE,"F4-Current";#N/A,#N/A,FALSE,"F4-Proposed";#N/A,#N/A,FALSE,"Controls"}</definedName>
    <definedName name="________kb2" localSheetId="7" hidden="1">{#N/A,#N/A,FALSE,"F1-Currrent";#N/A,#N/A,FALSE,"F2-Current";#N/A,#N/A,FALSE,"F2-Proposed";#N/A,#N/A,FALSE,"F3-Current";#N/A,#N/A,FALSE,"F4-Current";#N/A,#N/A,FALSE,"F4-Proposed";#N/A,#N/A,FALSE,"Controls"}</definedName>
    <definedName name="________kb2" localSheetId="14" hidden="1">{#N/A,#N/A,FALSE,"F1-Currrent";#N/A,#N/A,FALSE,"F2-Current";#N/A,#N/A,FALSE,"F2-Proposed";#N/A,#N/A,FALSE,"F3-Current";#N/A,#N/A,FALSE,"F4-Current";#N/A,#N/A,FALSE,"F4-Proposed";#N/A,#N/A,FALSE,"Controls"}</definedName>
    <definedName name="________kb2" hidden="1">{#N/A,#N/A,FALSE,"F1-Currrent";#N/A,#N/A,FALSE,"F2-Current";#N/A,#N/A,FALSE,"F2-Proposed";#N/A,#N/A,FALSE,"F3-Current";#N/A,#N/A,FALSE,"F4-Current";#N/A,#N/A,FALSE,"F4-Proposed";#N/A,#N/A,FALSE,"Controls"}</definedName>
    <definedName name="_______BS2" localSheetId="7" hidden="1">#REF!</definedName>
    <definedName name="_______BS2" hidden="1">#REF!</definedName>
    <definedName name="_______kb2" localSheetId="12" hidden="1">{#N/A,#N/A,FALSE,"F1-Currrent";#N/A,#N/A,FALSE,"F2-Current";#N/A,#N/A,FALSE,"F2-Proposed";#N/A,#N/A,FALSE,"F3-Current";#N/A,#N/A,FALSE,"F4-Current";#N/A,#N/A,FALSE,"F4-Proposed";#N/A,#N/A,FALSE,"Controls"}</definedName>
    <definedName name="_______kb2" localSheetId="7" hidden="1">{#N/A,#N/A,FALSE,"F1-Currrent";#N/A,#N/A,FALSE,"F2-Current";#N/A,#N/A,FALSE,"F2-Proposed";#N/A,#N/A,FALSE,"F3-Current";#N/A,#N/A,FALSE,"F4-Current";#N/A,#N/A,FALSE,"F4-Proposed";#N/A,#N/A,FALSE,"Controls"}</definedName>
    <definedName name="_______kb2" localSheetId="14" hidden="1">{#N/A,#N/A,FALSE,"F1-Currrent";#N/A,#N/A,FALSE,"F2-Current";#N/A,#N/A,FALSE,"F2-Proposed";#N/A,#N/A,FALSE,"F3-Current";#N/A,#N/A,FALSE,"F4-Current";#N/A,#N/A,FALSE,"F4-Proposed";#N/A,#N/A,FALSE,"Controls"}</definedName>
    <definedName name="_______kb2" hidden="1">{#N/A,#N/A,FALSE,"F1-Currrent";#N/A,#N/A,FALSE,"F2-Current";#N/A,#N/A,FALSE,"F2-Proposed";#N/A,#N/A,FALSE,"F3-Current";#N/A,#N/A,FALSE,"F4-Current";#N/A,#N/A,FALSE,"F4-Proposed";#N/A,#N/A,FALSE,"Controls"}</definedName>
    <definedName name="_______key2" localSheetId="12" hidden="1">#REF!</definedName>
    <definedName name="_______key2" localSheetId="7" hidden="1">#REF!</definedName>
    <definedName name="_______key2" localSheetId="14" hidden="1">#REF!</definedName>
    <definedName name="_______key2" hidden="1">#REF!</definedName>
    <definedName name="______EPN28" localSheetId="1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____EPN28" localSheetId="7"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____EPN28" localSheetId="14"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____EPN28"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____kb2" localSheetId="12" hidden="1">{#N/A,#N/A,FALSE,"F1-Currrent";#N/A,#N/A,FALSE,"F2-Current";#N/A,#N/A,FALSE,"F2-Proposed";#N/A,#N/A,FALSE,"F3-Current";#N/A,#N/A,FALSE,"F4-Current";#N/A,#N/A,FALSE,"F4-Proposed";#N/A,#N/A,FALSE,"Controls"}</definedName>
    <definedName name="______kb2" localSheetId="7" hidden="1">{#N/A,#N/A,FALSE,"F1-Currrent";#N/A,#N/A,FALSE,"F2-Current";#N/A,#N/A,FALSE,"F2-Proposed";#N/A,#N/A,FALSE,"F3-Current";#N/A,#N/A,FALSE,"F4-Current";#N/A,#N/A,FALSE,"F4-Proposed";#N/A,#N/A,FALSE,"Controls"}</definedName>
    <definedName name="______kb2" localSheetId="14" hidden="1">{#N/A,#N/A,FALSE,"F1-Currrent";#N/A,#N/A,FALSE,"F2-Current";#N/A,#N/A,FALSE,"F2-Proposed";#N/A,#N/A,FALSE,"F3-Current";#N/A,#N/A,FALSE,"F4-Current";#N/A,#N/A,FALSE,"F4-Proposed";#N/A,#N/A,FALSE,"Controls"}</definedName>
    <definedName name="______kb2" hidden="1">{#N/A,#N/A,FALSE,"F1-Currrent";#N/A,#N/A,FALSE,"F2-Current";#N/A,#N/A,FALSE,"F2-Proposed";#N/A,#N/A,FALSE,"F3-Current";#N/A,#N/A,FALSE,"F4-Current";#N/A,#N/A,FALSE,"F4-Proposed";#N/A,#N/A,FALSE,"Controls"}</definedName>
    <definedName name="______key2" localSheetId="12" hidden="1">#REF!</definedName>
    <definedName name="______key2" localSheetId="7" hidden="1">#REF!</definedName>
    <definedName name="______key2" localSheetId="14" hidden="1">#REF!</definedName>
    <definedName name="______key2" hidden="1">#REF!</definedName>
    <definedName name="_____BS2" localSheetId="12" hidden="1">#REF!</definedName>
    <definedName name="_____BS2" localSheetId="7" hidden="1">#REF!</definedName>
    <definedName name="_____BS2" localSheetId="14" hidden="1">#REF!</definedName>
    <definedName name="_____BS2" hidden="1">#REF!</definedName>
    <definedName name="_____EPN28" localSheetId="1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___EPN28" localSheetId="7"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___EPN28" localSheetId="14"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___EPN28"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___kb2" localSheetId="12" hidden="1">{#N/A,#N/A,FALSE,"F1-Currrent";#N/A,#N/A,FALSE,"F2-Current";#N/A,#N/A,FALSE,"F2-Proposed";#N/A,#N/A,FALSE,"F3-Current";#N/A,#N/A,FALSE,"F4-Current";#N/A,#N/A,FALSE,"F4-Proposed";#N/A,#N/A,FALSE,"Controls"}</definedName>
    <definedName name="_____kb2" localSheetId="7" hidden="1">{#N/A,#N/A,FALSE,"F1-Currrent";#N/A,#N/A,FALSE,"F2-Current";#N/A,#N/A,FALSE,"F2-Proposed";#N/A,#N/A,FALSE,"F3-Current";#N/A,#N/A,FALSE,"F4-Current";#N/A,#N/A,FALSE,"F4-Proposed";#N/A,#N/A,FALSE,"Controls"}</definedName>
    <definedName name="_____kb2" localSheetId="14" hidden="1">{#N/A,#N/A,FALSE,"F1-Currrent";#N/A,#N/A,FALSE,"F2-Current";#N/A,#N/A,FALSE,"F2-Proposed";#N/A,#N/A,FALSE,"F3-Current";#N/A,#N/A,FALSE,"F4-Current";#N/A,#N/A,FALSE,"F4-Proposed";#N/A,#N/A,FALSE,"Controls"}</definedName>
    <definedName name="_____kb2" hidden="1">{#N/A,#N/A,FALSE,"F1-Currrent";#N/A,#N/A,FALSE,"F2-Current";#N/A,#N/A,FALSE,"F2-Proposed";#N/A,#N/A,FALSE,"F3-Current";#N/A,#N/A,FALSE,"F4-Current";#N/A,#N/A,FALSE,"F4-Proposed";#N/A,#N/A,FALSE,"Controls"}</definedName>
    <definedName name="_____key2" localSheetId="12" hidden="1">#REF!</definedName>
    <definedName name="_____key2" localSheetId="7" hidden="1">#REF!</definedName>
    <definedName name="_____key2" localSheetId="14" hidden="1">#REF!</definedName>
    <definedName name="_____key2" hidden="1">#REF!</definedName>
    <definedName name="_____wrn2" localSheetId="12" hidden="1">{#N/A,#N/A,TRUE,"AR AND INVENTORY";#N/A,#N/A,TRUE,"ROE";#N/A,#N/A,TRUE,"CAPITAL";#N/A,#N/A,TRUE,"PERFORMANCE MEASURES";#N/A,#N/A,TRUE,"WTD AVG ROA";#N/A,#N/A,TRUE,"WTD AVG ROA EXCL JAMONT";#N/A,#N/A,TRUE,"CONSUMER";#N/A,#N/A,TRUE,"PACKAGING";#N/A,#N/A,TRUE,"FIBER";#N/A,#N/A,TRUE,"JAMONT"}</definedName>
    <definedName name="_____wrn2" localSheetId="7" hidden="1">{#N/A,#N/A,TRUE,"AR AND INVENTORY";#N/A,#N/A,TRUE,"ROE";#N/A,#N/A,TRUE,"CAPITAL";#N/A,#N/A,TRUE,"PERFORMANCE MEASURES";#N/A,#N/A,TRUE,"WTD AVG ROA";#N/A,#N/A,TRUE,"WTD AVG ROA EXCL JAMONT";#N/A,#N/A,TRUE,"CONSUMER";#N/A,#N/A,TRUE,"PACKAGING";#N/A,#N/A,TRUE,"FIBER";#N/A,#N/A,TRUE,"JAMONT"}</definedName>
    <definedName name="_____wrn2" localSheetId="14" hidden="1">{#N/A,#N/A,TRUE,"AR AND INVENTORY";#N/A,#N/A,TRUE,"ROE";#N/A,#N/A,TRUE,"CAPITAL";#N/A,#N/A,TRUE,"PERFORMANCE MEASURES";#N/A,#N/A,TRUE,"WTD AVG ROA";#N/A,#N/A,TRUE,"WTD AVG ROA EXCL JAMONT";#N/A,#N/A,TRUE,"CONSUMER";#N/A,#N/A,TRUE,"PACKAGING";#N/A,#N/A,TRUE,"FIBER";#N/A,#N/A,TRUE,"JAMONT"}</definedName>
    <definedName name="_____wrn2" hidden="1">{#N/A,#N/A,TRUE,"AR AND INVENTORY";#N/A,#N/A,TRUE,"ROE";#N/A,#N/A,TRUE,"CAPITAL";#N/A,#N/A,TRUE,"PERFORMANCE MEASURES";#N/A,#N/A,TRUE,"WTD AVG ROA";#N/A,#N/A,TRUE,"WTD AVG ROA EXCL JAMONT";#N/A,#N/A,TRUE,"CONSUMER";#N/A,#N/A,TRUE,"PACKAGING";#N/A,#N/A,TRUE,"FIBER";#N/A,#N/A,TRUE,"JAMONT"}</definedName>
    <definedName name="____BS2" localSheetId="7" hidden="1">#REF!</definedName>
    <definedName name="____BS2" hidden="1">#REF!</definedName>
    <definedName name="____huh27" localSheetId="12" hidden="1">{#N/A,#N/A,FALSE,"Annual Summary";#N/A,#N/A,FALSE,"Hourly Summary";#N/A,#N/A,FALSE,"Flare Combustion";#N/A,#N/A,FALSE,"Shipping";#N/A,#N/A,FALSE,"Process Turnaround";#N/A,#N/A,FALSE,"Lab Samples";#N/A,#N/A,FALSE,"Product Cycles 5-4";#N/A,#N/A,FALSE,"5-4.1";#N/A,#N/A,FALSE,"5-4.2";#N/A,#N/A,FALSE,"Physical Prop Data"}</definedName>
    <definedName name="____huh27" localSheetId="7" hidden="1">{#N/A,#N/A,FALSE,"Annual Summary";#N/A,#N/A,FALSE,"Hourly Summary";#N/A,#N/A,FALSE,"Flare Combustion";#N/A,#N/A,FALSE,"Shipping";#N/A,#N/A,FALSE,"Process Turnaround";#N/A,#N/A,FALSE,"Lab Samples";#N/A,#N/A,FALSE,"Product Cycles 5-4";#N/A,#N/A,FALSE,"5-4.1";#N/A,#N/A,FALSE,"5-4.2";#N/A,#N/A,FALSE,"Physical Prop Data"}</definedName>
    <definedName name="____huh27" localSheetId="14" hidden="1">{#N/A,#N/A,FALSE,"Annual Summary";#N/A,#N/A,FALSE,"Hourly Summary";#N/A,#N/A,FALSE,"Flare Combustion";#N/A,#N/A,FALSE,"Shipping";#N/A,#N/A,FALSE,"Process Turnaround";#N/A,#N/A,FALSE,"Lab Samples";#N/A,#N/A,FALSE,"Product Cycles 5-4";#N/A,#N/A,FALSE,"5-4.1";#N/A,#N/A,FALSE,"5-4.2";#N/A,#N/A,FALSE,"Physical Prop Data"}</definedName>
    <definedName name="____huh27" hidden="1">{#N/A,#N/A,FALSE,"Annual Summary";#N/A,#N/A,FALSE,"Hourly Summary";#N/A,#N/A,FALSE,"Flare Combustion";#N/A,#N/A,FALSE,"Shipping";#N/A,#N/A,FALSE,"Process Turnaround";#N/A,#N/A,FALSE,"Lab Samples";#N/A,#N/A,FALSE,"Product Cycles 5-4";#N/A,#N/A,FALSE,"5-4.1";#N/A,#N/A,FALSE,"5-4.2";#N/A,#N/A,FALSE,"Physical Prop Data"}</definedName>
    <definedName name="____huh28" localSheetId="12" hidden="1">{#N/A,#N/A,FALSE,"Annual Summary";#N/A,#N/A,FALSE,"Hourly Summary";#N/A,#N/A,FALSE,"Flare Combustion";#N/A,#N/A,FALSE,"Shipping";#N/A,#N/A,FALSE,"Process Turnaround";#N/A,#N/A,FALSE,"Lab Samples";#N/A,#N/A,FALSE,"Product Cycles 5-4";#N/A,#N/A,FALSE,"5-4.1";#N/A,#N/A,FALSE,"5-4.2";#N/A,#N/A,FALSE,"Physical Prop Data"}</definedName>
    <definedName name="____huh28" localSheetId="7" hidden="1">{#N/A,#N/A,FALSE,"Annual Summary";#N/A,#N/A,FALSE,"Hourly Summary";#N/A,#N/A,FALSE,"Flare Combustion";#N/A,#N/A,FALSE,"Shipping";#N/A,#N/A,FALSE,"Process Turnaround";#N/A,#N/A,FALSE,"Lab Samples";#N/A,#N/A,FALSE,"Product Cycles 5-4";#N/A,#N/A,FALSE,"5-4.1";#N/A,#N/A,FALSE,"5-4.2";#N/A,#N/A,FALSE,"Physical Prop Data"}</definedName>
    <definedName name="____huh28" localSheetId="14" hidden="1">{#N/A,#N/A,FALSE,"Annual Summary";#N/A,#N/A,FALSE,"Hourly Summary";#N/A,#N/A,FALSE,"Flare Combustion";#N/A,#N/A,FALSE,"Shipping";#N/A,#N/A,FALSE,"Process Turnaround";#N/A,#N/A,FALSE,"Lab Samples";#N/A,#N/A,FALSE,"Product Cycles 5-4";#N/A,#N/A,FALSE,"5-4.1";#N/A,#N/A,FALSE,"5-4.2";#N/A,#N/A,FALSE,"Physical Prop Data"}</definedName>
    <definedName name="____huh28" hidden="1">{#N/A,#N/A,FALSE,"Annual Summary";#N/A,#N/A,FALSE,"Hourly Summary";#N/A,#N/A,FALSE,"Flare Combustion";#N/A,#N/A,FALSE,"Shipping";#N/A,#N/A,FALSE,"Process Turnaround";#N/A,#N/A,FALSE,"Lab Samples";#N/A,#N/A,FALSE,"Product Cycles 5-4";#N/A,#N/A,FALSE,"5-4.1";#N/A,#N/A,FALSE,"5-4.2";#N/A,#N/A,FALSE,"Physical Prop Data"}</definedName>
    <definedName name="____huh29" localSheetId="12" hidden="1">{#N/A,#N/A,FALSE,"Annual Summary";#N/A,#N/A,FALSE,"Hourly Summary";#N/A,#N/A,FALSE,"Flare Combustion";#N/A,#N/A,FALSE,"Shipping";#N/A,#N/A,FALSE,"Process Turnaround";#N/A,#N/A,FALSE,"Lab Samples";#N/A,#N/A,FALSE,"Product Cycles 5-4";#N/A,#N/A,FALSE,"5-4.1";#N/A,#N/A,FALSE,"5-4.2";#N/A,#N/A,FALSE,"Physical Prop Data"}</definedName>
    <definedName name="____huh29" localSheetId="7" hidden="1">{#N/A,#N/A,FALSE,"Annual Summary";#N/A,#N/A,FALSE,"Hourly Summary";#N/A,#N/A,FALSE,"Flare Combustion";#N/A,#N/A,FALSE,"Shipping";#N/A,#N/A,FALSE,"Process Turnaround";#N/A,#N/A,FALSE,"Lab Samples";#N/A,#N/A,FALSE,"Product Cycles 5-4";#N/A,#N/A,FALSE,"5-4.1";#N/A,#N/A,FALSE,"5-4.2";#N/A,#N/A,FALSE,"Physical Prop Data"}</definedName>
    <definedName name="____huh29" localSheetId="14" hidden="1">{#N/A,#N/A,FALSE,"Annual Summary";#N/A,#N/A,FALSE,"Hourly Summary";#N/A,#N/A,FALSE,"Flare Combustion";#N/A,#N/A,FALSE,"Shipping";#N/A,#N/A,FALSE,"Process Turnaround";#N/A,#N/A,FALSE,"Lab Samples";#N/A,#N/A,FALSE,"Product Cycles 5-4";#N/A,#N/A,FALSE,"5-4.1";#N/A,#N/A,FALSE,"5-4.2";#N/A,#N/A,FALSE,"Physical Prop Data"}</definedName>
    <definedName name="____huh29" hidden="1">{#N/A,#N/A,FALSE,"Annual Summary";#N/A,#N/A,FALSE,"Hourly Summary";#N/A,#N/A,FALSE,"Flare Combustion";#N/A,#N/A,FALSE,"Shipping";#N/A,#N/A,FALSE,"Process Turnaround";#N/A,#N/A,FALSE,"Lab Samples";#N/A,#N/A,FALSE,"Product Cycles 5-4";#N/A,#N/A,FALSE,"5-4.1";#N/A,#N/A,FALSE,"5-4.2";#N/A,#N/A,FALSE,"Physical Prop Data"}</definedName>
    <definedName name="____huh30" localSheetId="12" hidden="1">{#N/A,#N/A,FALSE,"Annual Summary";#N/A,#N/A,FALSE,"Hourly Summary";#N/A,#N/A,FALSE,"Flare Combustion";#N/A,#N/A,FALSE,"Shipping";#N/A,#N/A,FALSE,"Process Turnaround";#N/A,#N/A,FALSE,"Lab Samples";#N/A,#N/A,FALSE,"Product Cycles 5-4";#N/A,#N/A,FALSE,"5-4.1";#N/A,#N/A,FALSE,"5-4.2";#N/A,#N/A,FALSE,"Physical Prop Data"}</definedName>
    <definedName name="____huh30" localSheetId="7" hidden="1">{#N/A,#N/A,FALSE,"Annual Summary";#N/A,#N/A,FALSE,"Hourly Summary";#N/A,#N/A,FALSE,"Flare Combustion";#N/A,#N/A,FALSE,"Shipping";#N/A,#N/A,FALSE,"Process Turnaround";#N/A,#N/A,FALSE,"Lab Samples";#N/A,#N/A,FALSE,"Product Cycles 5-4";#N/A,#N/A,FALSE,"5-4.1";#N/A,#N/A,FALSE,"5-4.2";#N/A,#N/A,FALSE,"Physical Prop Data"}</definedName>
    <definedName name="____huh30" localSheetId="14" hidden="1">{#N/A,#N/A,FALSE,"Annual Summary";#N/A,#N/A,FALSE,"Hourly Summary";#N/A,#N/A,FALSE,"Flare Combustion";#N/A,#N/A,FALSE,"Shipping";#N/A,#N/A,FALSE,"Process Turnaround";#N/A,#N/A,FALSE,"Lab Samples";#N/A,#N/A,FALSE,"Product Cycles 5-4";#N/A,#N/A,FALSE,"5-4.1";#N/A,#N/A,FALSE,"5-4.2";#N/A,#N/A,FALSE,"Physical Prop Data"}</definedName>
    <definedName name="____huh30" hidden="1">{#N/A,#N/A,FALSE,"Annual Summary";#N/A,#N/A,FALSE,"Hourly Summary";#N/A,#N/A,FALSE,"Flare Combustion";#N/A,#N/A,FALSE,"Shipping";#N/A,#N/A,FALSE,"Process Turnaround";#N/A,#N/A,FALSE,"Lab Samples";#N/A,#N/A,FALSE,"Product Cycles 5-4";#N/A,#N/A,FALSE,"5-4.1";#N/A,#N/A,FALSE,"5-4.2";#N/A,#N/A,FALSE,"Physical Prop Data"}</definedName>
    <definedName name="____huh31" localSheetId="12" hidden="1">{#N/A,#N/A,FALSE,"Annual Summary";#N/A,#N/A,FALSE,"Hourly Summary";#N/A,#N/A,FALSE,"Flare Combustion";#N/A,#N/A,FALSE,"Shipping";#N/A,#N/A,FALSE,"Process Turnaround";#N/A,#N/A,FALSE,"Lab Samples";#N/A,#N/A,FALSE,"Product Cycles 5-4";#N/A,#N/A,FALSE,"5-4.1";#N/A,#N/A,FALSE,"5-4.2";#N/A,#N/A,FALSE,"Physical Prop Data"}</definedName>
    <definedName name="____huh31" localSheetId="7" hidden="1">{#N/A,#N/A,FALSE,"Annual Summary";#N/A,#N/A,FALSE,"Hourly Summary";#N/A,#N/A,FALSE,"Flare Combustion";#N/A,#N/A,FALSE,"Shipping";#N/A,#N/A,FALSE,"Process Turnaround";#N/A,#N/A,FALSE,"Lab Samples";#N/A,#N/A,FALSE,"Product Cycles 5-4";#N/A,#N/A,FALSE,"5-4.1";#N/A,#N/A,FALSE,"5-4.2";#N/A,#N/A,FALSE,"Physical Prop Data"}</definedName>
    <definedName name="____huh31" localSheetId="14" hidden="1">{#N/A,#N/A,FALSE,"Annual Summary";#N/A,#N/A,FALSE,"Hourly Summary";#N/A,#N/A,FALSE,"Flare Combustion";#N/A,#N/A,FALSE,"Shipping";#N/A,#N/A,FALSE,"Process Turnaround";#N/A,#N/A,FALSE,"Lab Samples";#N/A,#N/A,FALSE,"Product Cycles 5-4";#N/A,#N/A,FALSE,"5-4.1";#N/A,#N/A,FALSE,"5-4.2";#N/A,#N/A,FALSE,"Physical Prop Data"}</definedName>
    <definedName name="____huh31" hidden="1">{#N/A,#N/A,FALSE,"Annual Summary";#N/A,#N/A,FALSE,"Hourly Summary";#N/A,#N/A,FALSE,"Flare Combustion";#N/A,#N/A,FALSE,"Shipping";#N/A,#N/A,FALSE,"Process Turnaround";#N/A,#N/A,FALSE,"Lab Samples";#N/A,#N/A,FALSE,"Product Cycles 5-4";#N/A,#N/A,FALSE,"5-4.1";#N/A,#N/A,FALSE,"5-4.2";#N/A,#N/A,FALSE,"Physical Prop Data"}</definedName>
    <definedName name="____huh32" localSheetId="12" hidden="1">{#N/A,#N/A,FALSE,"Annual Summary";#N/A,#N/A,FALSE,"Hourly Summary";#N/A,#N/A,FALSE,"Flare Combustion";#N/A,#N/A,FALSE,"Shipping";#N/A,#N/A,FALSE,"Process Turnaround";#N/A,#N/A,FALSE,"Lab Samples";#N/A,#N/A,FALSE,"Product Cycles 5-4";#N/A,#N/A,FALSE,"5-4.1";#N/A,#N/A,FALSE,"5-4.2";#N/A,#N/A,FALSE,"Physical Prop Data"}</definedName>
    <definedName name="____huh32" localSheetId="7" hidden="1">{#N/A,#N/A,FALSE,"Annual Summary";#N/A,#N/A,FALSE,"Hourly Summary";#N/A,#N/A,FALSE,"Flare Combustion";#N/A,#N/A,FALSE,"Shipping";#N/A,#N/A,FALSE,"Process Turnaround";#N/A,#N/A,FALSE,"Lab Samples";#N/A,#N/A,FALSE,"Product Cycles 5-4";#N/A,#N/A,FALSE,"5-4.1";#N/A,#N/A,FALSE,"5-4.2";#N/A,#N/A,FALSE,"Physical Prop Data"}</definedName>
    <definedName name="____huh32" localSheetId="14" hidden="1">{#N/A,#N/A,FALSE,"Annual Summary";#N/A,#N/A,FALSE,"Hourly Summary";#N/A,#N/A,FALSE,"Flare Combustion";#N/A,#N/A,FALSE,"Shipping";#N/A,#N/A,FALSE,"Process Turnaround";#N/A,#N/A,FALSE,"Lab Samples";#N/A,#N/A,FALSE,"Product Cycles 5-4";#N/A,#N/A,FALSE,"5-4.1";#N/A,#N/A,FALSE,"5-4.2";#N/A,#N/A,FALSE,"Physical Prop Data"}</definedName>
    <definedName name="____huh32" hidden="1">{#N/A,#N/A,FALSE,"Annual Summary";#N/A,#N/A,FALSE,"Hourly Summary";#N/A,#N/A,FALSE,"Flare Combustion";#N/A,#N/A,FALSE,"Shipping";#N/A,#N/A,FALSE,"Process Turnaround";#N/A,#N/A,FALSE,"Lab Samples";#N/A,#N/A,FALSE,"Product Cycles 5-4";#N/A,#N/A,FALSE,"5-4.1";#N/A,#N/A,FALSE,"5-4.2";#N/A,#N/A,FALSE,"Physical Prop Data"}</definedName>
    <definedName name="____huh33" localSheetId="12" hidden="1">{#N/A,#N/A,FALSE,"Annual Summary";#N/A,#N/A,FALSE,"Hourly Summary";#N/A,#N/A,FALSE,"Flare Combustion";#N/A,#N/A,FALSE,"Shipping";#N/A,#N/A,FALSE,"Process Turnaround";#N/A,#N/A,FALSE,"Lab Samples";#N/A,#N/A,FALSE,"Product Cycles 5-4";#N/A,#N/A,FALSE,"5-4.1";#N/A,#N/A,FALSE,"5-4.2";#N/A,#N/A,FALSE,"Physical Prop Data"}</definedName>
    <definedName name="____huh33" localSheetId="7" hidden="1">{#N/A,#N/A,FALSE,"Annual Summary";#N/A,#N/A,FALSE,"Hourly Summary";#N/A,#N/A,FALSE,"Flare Combustion";#N/A,#N/A,FALSE,"Shipping";#N/A,#N/A,FALSE,"Process Turnaround";#N/A,#N/A,FALSE,"Lab Samples";#N/A,#N/A,FALSE,"Product Cycles 5-4";#N/A,#N/A,FALSE,"5-4.1";#N/A,#N/A,FALSE,"5-4.2";#N/A,#N/A,FALSE,"Physical Prop Data"}</definedName>
    <definedName name="____huh33" localSheetId="14" hidden="1">{#N/A,#N/A,FALSE,"Annual Summary";#N/A,#N/A,FALSE,"Hourly Summary";#N/A,#N/A,FALSE,"Flare Combustion";#N/A,#N/A,FALSE,"Shipping";#N/A,#N/A,FALSE,"Process Turnaround";#N/A,#N/A,FALSE,"Lab Samples";#N/A,#N/A,FALSE,"Product Cycles 5-4";#N/A,#N/A,FALSE,"5-4.1";#N/A,#N/A,FALSE,"5-4.2";#N/A,#N/A,FALSE,"Physical Prop Data"}</definedName>
    <definedName name="____huh33" hidden="1">{#N/A,#N/A,FALSE,"Annual Summary";#N/A,#N/A,FALSE,"Hourly Summary";#N/A,#N/A,FALSE,"Flare Combustion";#N/A,#N/A,FALSE,"Shipping";#N/A,#N/A,FALSE,"Process Turnaround";#N/A,#N/A,FALSE,"Lab Samples";#N/A,#N/A,FALSE,"Product Cycles 5-4";#N/A,#N/A,FALSE,"5-4.1";#N/A,#N/A,FALSE,"5-4.2";#N/A,#N/A,FALSE,"Physical Prop Data"}</definedName>
    <definedName name="____huh34" localSheetId="12" hidden="1">{#N/A,#N/A,FALSE,"Annual Summary";#N/A,#N/A,FALSE,"Hourly Summary";#N/A,#N/A,FALSE,"Flare Combustion";#N/A,#N/A,FALSE,"Shipping";#N/A,#N/A,FALSE,"Process Turnaround";#N/A,#N/A,FALSE,"Lab Samples";#N/A,#N/A,FALSE,"Product Cycles 5-4";#N/A,#N/A,FALSE,"5-4.1";#N/A,#N/A,FALSE,"5-4.2";#N/A,#N/A,FALSE,"Physical Prop Data"}</definedName>
    <definedName name="____huh34" localSheetId="7" hidden="1">{#N/A,#N/A,FALSE,"Annual Summary";#N/A,#N/A,FALSE,"Hourly Summary";#N/A,#N/A,FALSE,"Flare Combustion";#N/A,#N/A,FALSE,"Shipping";#N/A,#N/A,FALSE,"Process Turnaround";#N/A,#N/A,FALSE,"Lab Samples";#N/A,#N/A,FALSE,"Product Cycles 5-4";#N/A,#N/A,FALSE,"5-4.1";#N/A,#N/A,FALSE,"5-4.2";#N/A,#N/A,FALSE,"Physical Prop Data"}</definedName>
    <definedName name="____huh34" localSheetId="14" hidden="1">{#N/A,#N/A,FALSE,"Annual Summary";#N/A,#N/A,FALSE,"Hourly Summary";#N/A,#N/A,FALSE,"Flare Combustion";#N/A,#N/A,FALSE,"Shipping";#N/A,#N/A,FALSE,"Process Turnaround";#N/A,#N/A,FALSE,"Lab Samples";#N/A,#N/A,FALSE,"Product Cycles 5-4";#N/A,#N/A,FALSE,"5-4.1";#N/A,#N/A,FALSE,"5-4.2";#N/A,#N/A,FALSE,"Physical Prop Data"}</definedName>
    <definedName name="____huh34" hidden="1">{#N/A,#N/A,FALSE,"Annual Summary";#N/A,#N/A,FALSE,"Hourly Summary";#N/A,#N/A,FALSE,"Flare Combustion";#N/A,#N/A,FALSE,"Shipping";#N/A,#N/A,FALSE,"Process Turnaround";#N/A,#N/A,FALSE,"Lab Samples";#N/A,#N/A,FALSE,"Product Cycles 5-4";#N/A,#N/A,FALSE,"5-4.1";#N/A,#N/A,FALSE,"5-4.2";#N/A,#N/A,FALSE,"Physical Prop Data"}</definedName>
    <definedName name="____huh35" localSheetId="12" hidden="1">{#N/A,#N/A,FALSE,"Annual Summary";#N/A,#N/A,FALSE,"Hourly Summary";#N/A,#N/A,FALSE,"Flare Combustion";#N/A,#N/A,FALSE,"Shipping";#N/A,#N/A,FALSE,"Process Turnaround";#N/A,#N/A,FALSE,"Lab Samples";#N/A,#N/A,FALSE,"Product Cycles 5-4";#N/A,#N/A,FALSE,"5-4.1";#N/A,#N/A,FALSE,"5-4.2";#N/A,#N/A,FALSE,"Physical Prop Data"}</definedName>
    <definedName name="____huh35" localSheetId="7" hidden="1">{#N/A,#N/A,FALSE,"Annual Summary";#N/A,#N/A,FALSE,"Hourly Summary";#N/A,#N/A,FALSE,"Flare Combustion";#N/A,#N/A,FALSE,"Shipping";#N/A,#N/A,FALSE,"Process Turnaround";#N/A,#N/A,FALSE,"Lab Samples";#N/A,#N/A,FALSE,"Product Cycles 5-4";#N/A,#N/A,FALSE,"5-4.1";#N/A,#N/A,FALSE,"5-4.2";#N/A,#N/A,FALSE,"Physical Prop Data"}</definedName>
    <definedName name="____huh35" localSheetId="14" hidden="1">{#N/A,#N/A,FALSE,"Annual Summary";#N/A,#N/A,FALSE,"Hourly Summary";#N/A,#N/A,FALSE,"Flare Combustion";#N/A,#N/A,FALSE,"Shipping";#N/A,#N/A,FALSE,"Process Turnaround";#N/A,#N/A,FALSE,"Lab Samples";#N/A,#N/A,FALSE,"Product Cycles 5-4";#N/A,#N/A,FALSE,"5-4.1";#N/A,#N/A,FALSE,"5-4.2";#N/A,#N/A,FALSE,"Physical Prop Data"}</definedName>
    <definedName name="____huh35" hidden="1">{#N/A,#N/A,FALSE,"Annual Summary";#N/A,#N/A,FALSE,"Hourly Summary";#N/A,#N/A,FALSE,"Flare Combustion";#N/A,#N/A,FALSE,"Shipping";#N/A,#N/A,FALSE,"Process Turnaround";#N/A,#N/A,FALSE,"Lab Samples";#N/A,#N/A,FALSE,"Product Cycles 5-4";#N/A,#N/A,FALSE,"5-4.1";#N/A,#N/A,FALSE,"5-4.2";#N/A,#N/A,FALSE,"Physical Prop Data"}</definedName>
    <definedName name="____huh4" localSheetId="12" hidden="1">{#N/A,#N/A,FALSE,"Annual Summary";#N/A,#N/A,FALSE,"Hourly Summary";#N/A,#N/A,FALSE,"Flare Combustion";#N/A,#N/A,FALSE,"Shipping";#N/A,#N/A,FALSE,"Process Turnaround";#N/A,#N/A,FALSE,"Lab Samples";#N/A,#N/A,FALSE,"Product Cycles 5-4";#N/A,#N/A,FALSE,"5-4.1";#N/A,#N/A,FALSE,"5-4.2";#N/A,#N/A,FALSE,"Physical Prop Data"}</definedName>
    <definedName name="____huh4" localSheetId="7" hidden="1">{#N/A,#N/A,FALSE,"Annual Summary";#N/A,#N/A,FALSE,"Hourly Summary";#N/A,#N/A,FALSE,"Flare Combustion";#N/A,#N/A,FALSE,"Shipping";#N/A,#N/A,FALSE,"Process Turnaround";#N/A,#N/A,FALSE,"Lab Samples";#N/A,#N/A,FALSE,"Product Cycles 5-4";#N/A,#N/A,FALSE,"5-4.1";#N/A,#N/A,FALSE,"5-4.2";#N/A,#N/A,FALSE,"Physical Prop Data"}</definedName>
    <definedName name="____huh4" localSheetId="14" hidden="1">{#N/A,#N/A,FALSE,"Annual Summary";#N/A,#N/A,FALSE,"Hourly Summary";#N/A,#N/A,FALSE,"Flare Combustion";#N/A,#N/A,FALSE,"Shipping";#N/A,#N/A,FALSE,"Process Turnaround";#N/A,#N/A,FALSE,"Lab Samples";#N/A,#N/A,FALSE,"Product Cycles 5-4";#N/A,#N/A,FALSE,"5-4.1";#N/A,#N/A,FALSE,"5-4.2";#N/A,#N/A,FALSE,"Physical Prop Data"}</definedName>
    <definedName name="____huh4" hidden="1">{#N/A,#N/A,FALSE,"Annual Summary";#N/A,#N/A,FALSE,"Hourly Summary";#N/A,#N/A,FALSE,"Flare Combustion";#N/A,#N/A,FALSE,"Shipping";#N/A,#N/A,FALSE,"Process Turnaround";#N/A,#N/A,FALSE,"Lab Samples";#N/A,#N/A,FALSE,"Product Cycles 5-4";#N/A,#N/A,FALSE,"5-4.1";#N/A,#N/A,FALSE,"5-4.2";#N/A,#N/A,FALSE,"Physical Prop Data"}</definedName>
    <definedName name="____huh5" localSheetId="12" hidden="1">{#N/A,#N/A,FALSE,"Annual Summary";#N/A,#N/A,FALSE,"Hourly Summary";#N/A,#N/A,FALSE,"Flare Combustion";#N/A,#N/A,FALSE,"Shipping";#N/A,#N/A,FALSE,"Process Turnaround";#N/A,#N/A,FALSE,"Lab Samples";#N/A,#N/A,FALSE,"Product Cycles 5-4";#N/A,#N/A,FALSE,"5-4.1";#N/A,#N/A,FALSE,"5-4.2";#N/A,#N/A,FALSE,"Physical Prop Data"}</definedName>
    <definedName name="____huh5" localSheetId="7" hidden="1">{#N/A,#N/A,FALSE,"Annual Summary";#N/A,#N/A,FALSE,"Hourly Summary";#N/A,#N/A,FALSE,"Flare Combustion";#N/A,#N/A,FALSE,"Shipping";#N/A,#N/A,FALSE,"Process Turnaround";#N/A,#N/A,FALSE,"Lab Samples";#N/A,#N/A,FALSE,"Product Cycles 5-4";#N/A,#N/A,FALSE,"5-4.1";#N/A,#N/A,FALSE,"5-4.2";#N/A,#N/A,FALSE,"Physical Prop Data"}</definedName>
    <definedName name="____huh5" localSheetId="14" hidden="1">{#N/A,#N/A,FALSE,"Annual Summary";#N/A,#N/A,FALSE,"Hourly Summary";#N/A,#N/A,FALSE,"Flare Combustion";#N/A,#N/A,FALSE,"Shipping";#N/A,#N/A,FALSE,"Process Turnaround";#N/A,#N/A,FALSE,"Lab Samples";#N/A,#N/A,FALSE,"Product Cycles 5-4";#N/A,#N/A,FALSE,"5-4.1";#N/A,#N/A,FALSE,"5-4.2";#N/A,#N/A,FALSE,"Physical Prop Data"}</definedName>
    <definedName name="____huh5" hidden="1">{#N/A,#N/A,FALSE,"Annual Summary";#N/A,#N/A,FALSE,"Hourly Summary";#N/A,#N/A,FALSE,"Flare Combustion";#N/A,#N/A,FALSE,"Shipping";#N/A,#N/A,FALSE,"Process Turnaround";#N/A,#N/A,FALSE,"Lab Samples";#N/A,#N/A,FALSE,"Product Cycles 5-4";#N/A,#N/A,FALSE,"5-4.1";#N/A,#N/A,FALSE,"5-4.2";#N/A,#N/A,FALSE,"Physical Prop Data"}</definedName>
    <definedName name="____huh6" localSheetId="12" hidden="1">{#N/A,#N/A,FALSE,"Annual Summary";#N/A,#N/A,FALSE,"Hourly Summary";#N/A,#N/A,FALSE,"Flare Combustion";#N/A,#N/A,FALSE,"Shipping";#N/A,#N/A,FALSE,"Process Turnaround";#N/A,#N/A,FALSE,"Lab Samples";#N/A,#N/A,FALSE,"Product Cycles 5-4";#N/A,#N/A,FALSE,"5-4.1";#N/A,#N/A,FALSE,"5-4.2";#N/A,#N/A,FALSE,"Physical Prop Data"}</definedName>
    <definedName name="____huh6" localSheetId="7" hidden="1">{#N/A,#N/A,FALSE,"Annual Summary";#N/A,#N/A,FALSE,"Hourly Summary";#N/A,#N/A,FALSE,"Flare Combustion";#N/A,#N/A,FALSE,"Shipping";#N/A,#N/A,FALSE,"Process Turnaround";#N/A,#N/A,FALSE,"Lab Samples";#N/A,#N/A,FALSE,"Product Cycles 5-4";#N/A,#N/A,FALSE,"5-4.1";#N/A,#N/A,FALSE,"5-4.2";#N/A,#N/A,FALSE,"Physical Prop Data"}</definedName>
    <definedName name="____huh6" localSheetId="14" hidden="1">{#N/A,#N/A,FALSE,"Annual Summary";#N/A,#N/A,FALSE,"Hourly Summary";#N/A,#N/A,FALSE,"Flare Combustion";#N/A,#N/A,FALSE,"Shipping";#N/A,#N/A,FALSE,"Process Turnaround";#N/A,#N/A,FALSE,"Lab Samples";#N/A,#N/A,FALSE,"Product Cycles 5-4";#N/A,#N/A,FALSE,"5-4.1";#N/A,#N/A,FALSE,"5-4.2";#N/A,#N/A,FALSE,"Physical Prop Data"}</definedName>
    <definedName name="____huh6" hidden="1">{#N/A,#N/A,FALSE,"Annual Summary";#N/A,#N/A,FALSE,"Hourly Summary";#N/A,#N/A,FALSE,"Flare Combustion";#N/A,#N/A,FALSE,"Shipping";#N/A,#N/A,FALSE,"Process Turnaround";#N/A,#N/A,FALSE,"Lab Samples";#N/A,#N/A,FALSE,"Product Cycles 5-4";#N/A,#N/A,FALSE,"5-4.1";#N/A,#N/A,FALSE,"5-4.2";#N/A,#N/A,FALSE,"Physical Prop Data"}</definedName>
    <definedName name="____huh9" localSheetId="12" hidden="1">{#N/A,#N/A,FALSE,"Annual Summary";#N/A,#N/A,FALSE,"Hourly Summary";#N/A,#N/A,FALSE,"Flare Combustion";#N/A,#N/A,FALSE,"Shipping";#N/A,#N/A,FALSE,"Process Turnaround";#N/A,#N/A,FALSE,"Lab Samples";#N/A,#N/A,FALSE,"Product Cycles 5-4";#N/A,#N/A,FALSE,"5-4.1";#N/A,#N/A,FALSE,"5-4.2";#N/A,#N/A,FALSE,"Physical Prop Data"}</definedName>
    <definedName name="____huh9" localSheetId="7" hidden="1">{#N/A,#N/A,FALSE,"Annual Summary";#N/A,#N/A,FALSE,"Hourly Summary";#N/A,#N/A,FALSE,"Flare Combustion";#N/A,#N/A,FALSE,"Shipping";#N/A,#N/A,FALSE,"Process Turnaround";#N/A,#N/A,FALSE,"Lab Samples";#N/A,#N/A,FALSE,"Product Cycles 5-4";#N/A,#N/A,FALSE,"5-4.1";#N/A,#N/A,FALSE,"5-4.2";#N/A,#N/A,FALSE,"Physical Prop Data"}</definedName>
    <definedName name="____huh9" localSheetId="14" hidden="1">{#N/A,#N/A,FALSE,"Annual Summary";#N/A,#N/A,FALSE,"Hourly Summary";#N/A,#N/A,FALSE,"Flare Combustion";#N/A,#N/A,FALSE,"Shipping";#N/A,#N/A,FALSE,"Process Turnaround";#N/A,#N/A,FALSE,"Lab Samples";#N/A,#N/A,FALSE,"Product Cycles 5-4";#N/A,#N/A,FALSE,"5-4.1";#N/A,#N/A,FALSE,"5-4.2";#N/A,#N/A,FALSE,"Physical Prop Data"}</definedName>
    <definedName name="____huh9" hidden="1">{#N/A,#N/A,FALSE,"Annual Summary";#N/A,#N/A,FALSE,"Hourly Summary";#N/A,#N/A,FALSE,"Flare Combustion";#N/A,#N/A,FALSE,"Shipping";#N/A,#N/A,FALSE,"Process Turnaround";#N/A,#N/A,FALSE,"Lab Samples";#N/A,#N/A,FALSE,"Product Cycles 5-4";#N/A,#N/A,FALSE,"5-4.1";#N/A,#N/A,FALSE,"5-4.2";#N/A,#N/A,FALSE,"Physical Prop Data"}</definedName>
    <definedName name="____kb1" localSheetId="4" hidden="1">{#N/A,#N/A,FALSE,"F1-Currrent";#N/A,#N/A,FALSE,"F2-Current";#N/A,#N/A,FALSE,"F2-Proposed";#N/A,#N/A,FALSE,"F3-Current";#N/A,#N/A,FALSE,"F4-Current";#N/A,#N/A,FALSE,"F4-Proposed";#N/A,#N/A,FALSE,"Controls"}</definedName>
    <definedName name="____kb1" localSheetId="11" hidden="1">{#N/A,#N/A,FALSE,"F1-Currrent";#N/A,#N/A,FALSE,"F2-Current";#N/A,#N/A,FALSE,"F2-Proposed";#N/A,#N/A,FALSE,"F3-Current";#N/A,#N/A,FALSE,"F4-Current";#N/A,#N/A,FALSE,"F4-Proposed";#N/A,#N/A,FALSE,"Controls"}</definedName>
    <definedName name="____kb1" localSheetId="3" hidden="1">{#N/A,#N/A,FALSE,"F1-Currrent";#N/A,#N/A,FALSE,"F2-Current";#N/A,#N/A,FALSE,"F2-Proposed";#N/A,#N/A,FALSE,"F3-Current";#N/A,#N/A,FALSE,"F4-Current";#N/A,#N/A,FALSE,"F4-Proposed";#N/A,#N/A,FALSE,"Controls"}</definedName>
    <definedName name="____kb1" hidden="1">{#N/A,#N/A,FALSE,"F1-Currrent";#N/A,#N/A,FALSE,"F2-Current";#N/A,#N/A,FALSE,"F2-Proposed";#N/A,#N/A,FALSE,"F3-Current";#N/A,#N/A,FALSE,"F4-Current";#N/A,#N/A,FALSE,"F4-Proposed";#N/A,#N/A,FALSE,"Controls"}</definedName>
    <definedName name="____kb2" localSheetId="12" hidden="1">{#N/A,#N/A,FALSE,"F1-Currrent";#N/A,#N/A,FALSE,"F2-Current";#N/A,#N/A,FALSE,"F2-Proposed";#N/A,#N/A,FALSE,"F3-Current";#N/A,#N/A,FALSE,"F4-Current";#N/A,#N/A,FALSE,"F4-Proposed";#N/A,#N/A,FALSE,"Controls"}</definedName>
    <definedName name="____kb2" localSheetId="7" hidden="1">{#N/A,#N/A,FALSE,"F1-Currrent";#N/A,#N/A,FALSE,"F2-Current";#N/A,#N/A,FALSE,"F2-Proposed";#N/A,#N/A,FALSE,"F3-Current";#N/A,#N/A,FALSE,"F4-Current";#N/A,#N/A,FALSE,"F4-Proposed";#N/A,#N/A,FALSE,"Controls"}</definedName>
    <definedName name="____kb2" localSheetId="14" hidden="1">{#N/A,#N/A,FALSE,"F1-Currrent";#N/A,#N/A,FALSE,"F2-Current";#N/A,#N/A,FALSE,"F2-Proposed";#N/A,#N/A,FALSE,"F3-Current";#N/A,#N/A,FALSE,"F4-Current";#N/A,#N/A,FALSE,"F4-Proposed";#N/A,#N/A,FALSE,"Controls"}</definedName>
    <definedName name="____kb2" hidden="1">{#N/A,#N/A,FALSE,"F1-Currrent";#N/A,#N/A,FALSE,"F2-Current";#N/A,#N/A,FALSE,"F2-Proposed";#N/A,#N/A,FALSE,"F3-Current";#N/A,#N/A,FALSE,"F4-Current";#N/A,#N/A,FALSE,"F4-Proposed";#N/A,#N/A,FALSE,"Controls"}</definedName>
    <definedName name="____key2" localSheetId="12" hidden="1">#REF!</definedName>
    <definedName name="____key2" localSheetId="7" hidden="1">#REF!</definedName>
    <definedName name="____key2" localSheetId="14" hidden="1">#REF!</definedName>
    <definedName name="____key2" hidden="1">#REF!</definedName>
    <definedName name="____wrn2" localSheetId="12" hidden="1">{#N/A,#N/A,TRUE,"AR AND INVENTORY";#N/A,#N/A,TRUE,"ROE";#N/A,#N/A,TRUE,"CAPITAL";#N/A,#N/A,TRUE,"PERFORMANCE MEASURES";#N/A,#N/A,TRUE,"WTD AVG ROA";#N/A,#N/A,TRUE,"WTD AVG ROA EXCL JAMONT";#N/A,#N/A,TRUE,"CONSUMER";#N/A,#N/A,TRUE,"PACKAGING";#N/A,#N/A,TRUE,"FIBER";#N/A,#N/A,TRUE,"JAMONT"}</definedName>
    <definedName name="____wrn2" localSheetId="7" hidden="1">{#N/A,#N/A,TRUE,"AR AND INVENTORY";#N/A,#N/A,TRUE,"ROE";#N/A,#N/A,TRUE,"CAPITAL";#N/A,#N/A,TRUE,"PERFORMANCE MEASURES";#N/A,#N/A,TRUE,"WTD AVG ROA";#N/A,#N/A,TRUE,"WTD AVG ROA EXCL JAMONT";#N/A,#N/A,TRUE,"CONSUMER";#N/A,#N/A,TRUE,"PACKAGING";#N/A,#N/A,TRUE,"FIBER";#N/A,#N/A,TRUE,"JAMONT"}</definedName>
    <definedName name="____wrn2" localSheetId="14" hidden="1">{#N/A,#N/A,TRUE,"AR AND INVENTORY";#N/A,#N/A,TRUE,"ROE";#N/A,#N/A,TRUE,"CAPITAL";#N/A,#N/A,TRUE,"PERFORMANCE MEASURES";#N/A,#N/A,TRUE,"WTD AVG ROA";#N/A,#N/A,TRUE,"WTD AVG ROA EXCL JAMONT";#N/A,#N/A,TRUE,"CONSUMER";#N/A,#N/A,TRUE,"PACKAGING";#N/A,#N/A,TRUE,"FIBER";#N/A,#N/A,TRUE,"JAMONT"}</definedName>
    <definedName name="____wrn2" hidden="1">{#N/A,#N/A,TRUE,"AR AND INVENTORY";#N/A,#N/A,TRUE,"ROE";#N/A,#N/A,TRUE,"CAPITAL";#N/A,#N/A,TRUE,"PERFORMANCE MEASURES";#N/A,#N/A,TRUE,"WTD AVG ROA";#N/A,#N/A,TRUE,"WTD AVG ROA EXCL JAMONT";#N/A,#N/A,TRUE,"CONSUMER";#N/A,#N/A,TRUE,"PACKAGING";#N/A,#N/A,TRUE,"FIBER";#N/A,#N/A,TRUE,"JAMONT"}</definedName>
    <definedName name="___ass2" localSheetId="12" hidden="1">{#N/A,#N/A,FALSE,"Annual Summary";#N/A,#N/A,FALSE,"Hourly Summary";#N/A,#N/A,FALSE,"Flare Combustion";#N/A,#N/A,FALSE,"Shipping";#N/A,#N/A,FALSE,"Process Turnaround";#N/A,#N/A,FALSE,"Lab Samples";#N/A,#N/A,FALSE,"Product Cycles 5-4";#N/A,#N/A,FALSE,"5-4.1";#N/A,#N/A,FALSE,"5-4.2";#N/A,#N/A,FALSE,"Physical Prop Data"}</definedName>
    <definedName name="___ass2" localSheetId="7" hidden="1">{#N/A,#N/A,FALSE,"Annual Summary";#N/A,#N/A,FALSE,"Hourly Summary";#N/A,#N/A,FALSE,"Flare Combustion";#N/A,#N/A,FALSE,"Shipping";#N/A,#N/A,FALSE,"Process Turnaround";#N/A,#N/A,FALSE,"Lab Samples";#N/A,#N/A,FALSE,"Product Cycles 5-4";#N/A,#N/A,FALSE,"5-4.1";#N/A,#N/A,FALSE,"5-4.2";#N/A,#N/A,FALSE,"Physical Prop Data"}</definedName>
    <definedName name="___ass2" localSheetId="14" hidden="1">{#N/A,#N/A,FALSE,"Annual Summary";#N/A,#N/A,FALSE,"Hourly Summary";#N/A,#N/A,FALSE,"Flare Combustion";#N/A,#N/A,FALSE,"Shipping";#N/A,#N/A,FALSE,"Process Turnaround";#N/A,#N/A,FALSE,"Lab Samples";#N/A,#N/A,FALSE,"Product Cycles 5-4";#N/A,#N/A,FALSE,"5-4.1";#N/A,#N/A,FALSE,"5-4.2";#N/A,#N/A,FALSE,"Physical Prop Data"}</definedName>
    <definedName name="___ass2" hidden="1">{#N/A,#N/A,FALSE,"Annual Summary";#N/A,#N/A,FALSE,"Hourly Summary";#N/A,#N/A,FALSE,"Flare Combustion";#N/A,#N/A,FALSE,"Shipping";#N/A,#N/A,FALSE,"Process Turnaround";#N/A,#N/A,FALSE,"Lab Samples";#N/A,#N/A,FALSE,"Product Cycles 5-4";#N/A,#N/A,FALSE,"5-4.1";#N/A,#N/A,FALSE,"5-4.2";#N/A,#N/A,FALSE,"Physical Prop Data"}</definedName>
    <definedName name="___ass3" localSheetId="12" hidden="1">{#N/A,#N/A,FALSE,"Annual Summary";#N/A,#N/A,FALSE,"Hourly Summary";#N/A,#N/A,FALSE,"Flare Combustion";#N/A,#N/A,FALSE,"Shipping";#N/A,#N/A,FALSE,"Process Turnaround";#N/A,#N/A,FALSE,"Lab Samples";#N/A,#N/A,FALSE,"Product Cycles 5-4";#N/A,#N/A,FALSE,"5-4.1";#N/A,#N/A,FALSE,"5-4.2";#N/A,#N/A,FALSE,"Physical Prop Data"}</definedName>
    <definedName name="___ass3" localSheetId="7" hidden="1">{#N/A,#N/A,FALSE,"Annual Summary";#N/A,#N/A,FALSE,"Hourly Summary";#N/A,#N/A,FALSE,"Flare Combustion";#N/A,#N/A,FALSE,"Shipping";#N/A,#N/A,FALSE,"Process Turnaround";#N/A,#N/A,FALSE,"Lab Samples";#N/A,#N/A,FALSE,"Product Cycles 5-4";#N/A,#N/A,FALSE,"5-4.1";#N/A,#N/A,FALSE,"5-4.2";#N/A,#N/A,FALSE,"Physical Prop Data"}</definedName>
    <definedName name="___ass3" localSheetId="14" hidden="1">{#N/A,#N/A,FALSE,"Annual Summary";#N/A,#N/A,FALSE,"Hourly Summary";#N/A,#N/A,FALSE,"Flare Combustion";#N/A,#N/A,FALSE,"Shipping";#N/A,#N/A,FALSE,"Process Turnaround";#N/A,#N/A,FALSE,"Lab Samples";#N/A,#N/A,FALSE,"Product Cycles 5-4";#N/A,#N/A,FALSE,"5-4.1";#N/A,#N/A,FALSE,"5-4.2";#N/A,#N/A,FALSE,"Physical Prop Data"}</definedName>
    <definedName name="___ass3" hidden="1">{#N/A,#N/A,FALSE,"Annual Summary";#N/A,#N/A,FALSE,"Hourly Summary";#N/A,#N/A,FALSE,"Flare Combustion";#N/A,#N/A,FALSE,"Shipping";#N/A,#N/A,FALSE,"Process Turnaround";#N/A,#N/A,FALSE,"Lab Samples";#N/A,#N/A,FALSE,"Product Cycles 5-4";#N/A,#N/A,FALSE,"5-4.1";#N/A,#N/A,FALSE,"5-4.2";#N/A,#N/A,FALSE,"Physical Prop Data"}</definedName>
    <definedName name="___BS2" localSheetId="7" hidden="1">#REF!</definedName>
    <definedName name="___BS2" hidden="1">#REF!</definedName>
    <definedName name="___EPN28" localSheetId="1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_EPN28" localSheetId="7"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_EPN28" localSheetId="14"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_EPN28"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_kb1" localSheetId="4" hidden="1">{#N/A,#N/A,FALSE,"F1-Currrent";#N/A,#N/A,FALSE,"F2-Current";#N/A,#N/A,FALSE,"F2-Proposed";#N/A,#N/A,FALSE,"F3-Current";#N/A,#N/A,FALSE,"F4-Current";#N/A,#N/A,FALSE,"F4-Proposed";#N/A,#N/A,FALSE,"Controls"}</definedName>
    <definedName name="___kb1" localSheetId="11" hidden="1">{#N/A,#N/A,FALSE,"F1-Currrent";#N/A,#N/A,FALSE,"F2-Current";#N/A,#N/A,FALSE,"F2-Proposed";#N/A,#N/A,FALSE,"F3-Current";#N/A,#N/A,FALSE,"F4-Current";#N/A,#N/A,FALSE,"F4-Proposed";#N/A,#N/A,FALSE,"Controls"}</definedName>
    <definedName name="___kb1" localSheetId="3" hidden="1">{#N/A,#N/A,FALSE,"F1-Currrent";#N/A,#N/A,FALSE,"F2-Current";#N/A,#N/A,FALSE,"F2-Proposed";#N/A,#N/A,FALSE,"F3-Current";#N/A,#N/A,FALSE,"F4-Current";#N/A,#N/A,FALSE,"F4-Proposed";#N/A,#N/A,FALSE,"Controls"}</definedName>
    <definedName name="___kb1" hidden="1">{#N/A,#N/A,FALSE,"F1-Currrent";#N/A,#N/A,FALSE,"F2-Current";#N/A,#N/A,FALSE,"F2-Proposed";#N/A,#N/A,FALSE,"F3-Current";#N/A,#N/A,FALSE,"F4-Current";#N/A,#N/A,FALSE,"F4-Proposed";#N/A,#N/A,FALSE,"Controls"}</definedName>
    <definedName name="___kb2" localSheetId="12" hidden="1">{#N/A,#N/A,FALSE,"F1-Currrent";#N/A,#N/A,FALSE,"F2-Current";#N/A,#N/A,FALSE,"F2-Proposed";#N/A,#N/A,FALSE,"F3-Current";#N/A,#N/A,FALSE,"F4-Current";#N/A,#N/A,FALSE,"F4-Proposed";#N/A,#N/A,FALSE,"Controls"}</definedName>
    <definedName name="___kb2" localSheetId="7" hidden="1">{#N/A,#N/A,FALSE,"F1-Currrent";#N/A,#N/A,FALSE,"F2-Current";#N/A,#N/A,FALSE,"F2-Proposed";#N/A,#N/A,FALSE,"F3-Current";#N/A,#N/A,FALSE,"F4-Current";#N/A,#N/A,FALSE,"F4-Proposed";#N/A,#N/A,FALSE,"Controls"}</definedName>
    <definedName name="___kb2" localSheetId="14" hidden="1">{#N/A,#N/A,FALSE,"F1-Currrent";#N/A,#N/A,FALSE,"F2-Current";#N/A,#N/A,FALSE,"F2-Proposed";#N/A,#N/A,FALSE,"F3-Current";#N/A,#N/A,FALSE,"F4-Current";#N/A,#N/A,FALSE,"F4-Proposed";#N/A,#N/A,FALSE,"Controls"}</definedName>
    <definedName name="___kb2" hidden="1">{#N/A,#N/A,FALSE,"F1-Currrent";#N/A,#N/A,FALSE,"F2-Current";#N/A,#N/A,FALSE,"F2-Proposed";#N/A,#N/A,FALSE,"F3-Current";#N/A,#N/A,FALSE,"F4-Current";#N/A,#N/A,FALSE,"F4-Proposed";#N/A,#N/A,FALSE,"Controls"}</definedName>
    <definedName name="___key2" localSheetId="12" hidden="1">#REF!</definedName>
    <definedName name="___key2" localSheetId="7" hidden="1">#REF!</definedName>
    <definedName name="___key2" localSheetId="14" hidden="1">#REF!</definedName>
    <definedName name="___key2" hidden="1">#REF!</definedName>
    <definedName name="___wrn2" localSheetId="12" hidden="1">{#N/A,#N/A,TRUE,"AR AND INVENTORY";#N/A,#N/A,TRUE,"ROE";#N/A,#N/A,TRUE,"CAPITAL";#N/A,#N/A,TRUE,"PERFORMANCE MEASURES";#N/A,#N/A,TRUE,"WTD AVG ROA";#N/A,#N/A,TRUE,"WTD AVG ROA EXCL JAMONT";#N/A,#N/A,TRUE,"CONSUMER";#N/A,#N/A,TRUE,"PACKAGING";#N/A,#N/A,TRUE,"FIBER";#N/A,#N/A,TRUE,"JAMONT"}</definedName>
    <definedName name="___wrn2" localSheetId="7" hidden="1">{#N/A,#N/A,TRUE,"AR AND INVENTORY";#N/A,#N/A,TRUE,"ROE";#N/A,#N/A,TRUE,"CAPITAL";#N/A,#N/A,TRUE,"PERFORMANCE MEASURES";#N/A,#N/A,TRUE,"WTD AVG ROA";#N/A,#N/A,TRUE,"WTD AVG ROA EXCL JAMONT";#N/A,#N/A,TRUE,"CONSUMER";#N/A,#N/A,TRUE,"PACKAGING";#N/A,#N/A,TRUE,"FIBER";#N/A,#N/A,TRUE,"JAMONT"}</definedName>
    <definedName name="___wrn2" localSheetId="14" hidden="1">{#N/A,#N/A,TRUE,"AR AND INVENTORY";#N/A,#N/A,TRUE,"ROE";#N/A,#N/A,TRUE,"CAPITAL";#N/A,#N/A,TRUE,"PERFORMANCE MEASURES";#N/A,#N/A,TRUE,"WTD AVG ROA";#N/A,#N/A,TRUE,"WTD AVG ROA EXCL JAMONT";#N/A,#N/A,TRUE,"CONSUMER";#N/A,#N/A,TRUE,"PACKAGING";#N/A,#N/A,TRUE,"FIBER";#N/A,#N/A,TRUE,"JAMONT"}</definedName>
    <definedName name="___wrn2" hidden="1">{#N/A,#N/A,TRUE,"AR AND INVENTORY";#N/A,#N/A,TRUE,"ROE";#N/A,#N/A,TRUE,"CAPITAL";#N/A,#N/A,TRUE,"PERFORMANCE MEASURES";#N/A,#N/A,TRUE,"WTD AVG ROA";#N/A,#N/A,TRUE,"WTD AVG ROA EXCL JAMONT";#N/A,#N/A,TRUE,"CONSUMER";#N/A,#N/A,TRUE,"PACKAGING";#N/A,#N/A,TRUE,"FIBER";#N/A,#N/A,TRUE,"JAMONT"}</definedName>
    <definedName name="__1__123Graph_AHC_COMP" localSheetId="7" hidden="1">#REF!</definedName>
    <definedName name="__1__123Graph_AHC_COMP" hidden="1">#REF!</definedName>
    <definedName name="__1_0_S" localSheetId="7" hidden="1">#REF!</definedName>
    <definedName name="__1_0_S" hidden="1">#REF!</definedName>
    <definedName name="__123Graph_A" localSheetId="7" hidden="1">#REF!</definedName>
    <definedName name="__123Graph_A" hidden="1">#REF!</definedName>
    <definedName name="__123Graph_A3SPALUMINIUM" localSheetId="7" hidden="1">#REF!</definedName>
    <definedName name="__123Graph_A3SPALUMINIUM" hidden="1">#REF!</definedName>
    <definedName name="__123Graph_A3SPARSENIC" localSheetId="7" hidden="1">#REF!</definedName>
    <definedName name="__123Graph_A3SPARSENIC" hidden="1">#REF!</definedName>
    <definedName name="__123Graph_A3SPBOD" localSheetId="7" hidden="1">#REF!</definedName>
    <definedName name="__123Graph_A3SPBOD" hidden="1">#REF!</definedName>
    <definedName name="__123Graph_A3SPCADMIUM" localSheetId="7" hidden="1">#REF!</definedName>
    <definedName name="__123Graph_A3SPCADMIUM" hidden="1">#REF!</definedName>
    <definedName name="__123Graph_A3SPCOBALT" localSheetId="7" hidden="1">#REF!</definedName>
    <definedName name="__123Graph_A3SPCOBALT" hidden="1">#REF!</definedName>
    <definedName name="__123Graph_A3SPCOPPER" localSheetId="7" hidden="1">#REF!</definedName>
    <definedName name="__123Graph_A3SPCOPPER" hidden="1">#REF!</definedName>
    <definedName name="__123Graph_A3SPCYANIDE" localSheetId="7" hidden="1">#REF!</definedName>
    <definedName name="__123Graph_A3SPCYANIDE" hidden="1">#REF!</definedName>
    <definedName name="__123Graph_A3SPDO" localSheetId="7" hidden="1">#REF!</definedName>
    <definedName name="__123Graph_A3SPDO" hidden="1">#REF!</definedName>
    <definedName name="__123Graph_A3SPHEXCHR" localSheetId="7" hidden="1">#REF!</definedName>
    <definedName name="__123Graph_A3SPHEXCHR" hidden="1">#REF!</definedName>
    <definedName name="__123Graph_A3SPLEAD" localSheetId="7" hidden="1">#REF!</definedName>
    <definedName name="__123Graph_A3SPLEAD" hidden="1">#REF!</definedName>
    <definedName name="__123Graph_A3SPMERCURY" localSheetId="7" hidden="1">#REF!</definedName>
    <definedName name="__123Graph_A3SPMERCURY" hidden="1">#REF!</definedName>
    <definedName name="__123Graph_A3SPNH3" localSheetId="7" hidden="1">#REF!</definedName>
    <definedName name="__123Graph_A3SPNH3" hidden="1">#REF!</definedName>
    <definedName name="__123Graph_A3SPNICKEL" localSheetId="7" hidden="1">#REF!</definedName>
    <definedName name="__123Graph_A3SPNICKEL" hidden="1">#REF!</definedName>
    <definedName name="__123Graph_A3SPRESCL" localSheetId="7" hidden="1">#REF!</definedName>
    <definedName name="__123Graph_A3SPRESCL" hidden="1">#REF!</definedName>
    <definedName name="__123Graph_A3SPSELENIUM" localSheetId="7" hidden="1">#REF!</definedName>
    <definedName name="__123Graph_A3SPSELENIUM" hidden="1">#REF!</definedName>
    <definedName name="__123Graph_A3SPSETMAT" localSheetId="7" hidden="1">#REF!</definedName>
    <definedName name="__123Graph_A3SPSETMAT" hidden="1">#REF!</definedName>
    <definedName name="__123Graph_A3SPSILVER" localSheetId="7" hidden="1">#REF!</definedName>
    <definedName name="__123Graph_A3SPSILVER" hidden="1">#REF!</definedName>
    <definedName name="__123Graph_A3SPSULFIDE" localSheetId="7" hidden="1">#REF!</definedName>
    <definedName name="__123Graph_A3SPSULFIDE" hidden="1">#REF!</definedName>
    <definedName name="__123Graph_A3SPTOTCHR" localSheetId="7" hidden="1">#REF!</definedName>
    <definedName name="__123Graph_A3SPTOTCHR" hidden="1">#REF!</definedName>
    <definedName name="__123Graph_A3SPVANADIUM" localSheetId="7" hidden="1">#REF!</definedName>
    <definedName name="__123Graph_A3SPVANADIUM" hidden="1">#REF!</definedName>
    <definedName name="__123Graph_A3SPZINC" localSheetId="7" hidden="1">#REF!</definedName>
    <definedName name="__123Graph_A3SPZINC" hidden="1">#REF!</definedName>
    <definedName name="__123Graph_A405FDELTA" localSheetId="12" hidden="1">#REF!</definedName>
    <definedName name="__123Graph_A405FDELTA" localSheetId="7" hidden="1">#REF!</definedName>
    <definedName name="__123Graph_A405FDELTA" localSheetId="14" hidden="1">#REF!</definedName>
    <definedName name="__123Graph_A405FDELTA" hidden="1">#REF!</definedName>
    <definedName name="__123Graph_A405FH2S" localSheetId="12" hidden="1">#REF!</definedName>
    <definedName name="__123Graph_A405FH2S" localSheetId="7" hidden="1">#REF!</definedName>
    <definedName name="__123Graph_A405FH2S" localSheetId="14" hidden="1">#REF!</definedName>
    <definedName name="__123Graph_A405FH2S" hidden="1">#REF!</definedName>
    <definedName name="__123Graph_A405FNH3" localSheetId="12" hidden="1">#REF!</definedName>
    <definedName name="__123Graph_A405FNH3" localSheetId="7" hidden="1">#REF!</definedName>
    <definedName name="__123Graph_A405FNH3" localSheetId="14" hidden="1">#REF!</definedName>
    <definedName name="__123Graph_A405FNH3" hidden="1">#REF!</definedName>
    <definedName name="__123Graph_A405PH" localSheetId="12" hidden="1">#REF!</definedName>
    <definedName name="__123Graph_A405PH" localSheetId="7" hidden="1">#REF!</definedName>
    <definedName name="__123Graph_A405PH" localSheetId="14" hidden="1">#REF!</definedName>
    <definedName name="__123Graph_A405PH" hidden="1">#REF!</definedName>
    <definedName name="__123Graph_A4454" localSheetId="12" hidden="1">#REF!</definedName>
    <definedName name="__123Graph_A4454" localSheetId="7" hidden="1">#REF!</definedName>
    <definedName name="__123Graph_A4454" localSheetId="14" hidden="1">#REF!</definedName>
    <definedName name="__123Graph_A4454" hidden="1">#REF!</definedName>
    <definedName name="__123Graph_A446" localSheetId="12" hidden="1">#REF!</definedName>
    <definedName name="__123Graph_A446" localSheetId="7" hidden="1">#REF!</definedName>
    <definedName name="__123Graph_A446" localSheetId="14" hidden="1">#REF!</definedName>
    <definedName name="__123Graph_A446" hidden="1">#REF!</definedName>
    <definedName name="__123Graph_A447" localSheetId="12" hidden="1">#REF!</definedName>
    <definedName name="__123Graph_A447" localSheetId="7" hidden="1">#REF!</definedName>
    <definedName name="__123Graph_A447" localSheetId="14" hidden="1">#REF!</definedName>
    <definedName name="__123Graph_A447" hidden="1">#REF!</definedName>
    <definedName name="__123Graph_A448" localSheetId="12" hidden="1">#REF!</definedName>
    <definedName name="__123Graph_A448" localSheetId="7" hidden="1">#REF!</definedName>
    <definedName name="__123Graph_A448" localSheetId="14" hidden="1">#REF!</definedName>
    <definedName name="__123Graph_A448" hidden="1">#REF!</definedName>
    <definedName name="__123Graph_A506FDELTA" localSheetId="12" hidden="1">#REF!</definedName>
    <definedName name="__123Graph_A506FDELTA" localSheetId="7" hidden="1">#REF!</definedName>
    <definedName name="__123Graph_A506FDELTA" localSheetId="14" hidden="1">#REF!</definedName>
    <definedName name="__123Graph_A506FDELTA" hidden="1">#REF!</definedName>
    <definedName name="__123Graph_A506FH2S" localSheetId="12" hidden="1">#REF!</definedName>
    <definedName name="__123Graph_A506FH2S" localSheetId="7" hidden="1">#REF!</definedName>
    <definedName name="__123Graph_A506FH2S" localSheetId="14" hidden="1">#REF!</definedName>
    <definedName name="__123Graph_A506FH2S" hidden="1">#REF!</definedName>
    <definedName name="__123Graph_A506FNH3" localSheetId="12" hidden="1">#REF!</definedName>
    <definedName name="__123Graph_A506FNH3" localSheetId="7" hidden="1">#REF!</definedName>
    <definedName name="__123Graph_A506FNH3" localSheetId="14" hidden="1">#REF!</definedName>
    <definedName name="__123Graph_A506FNH3" hidden="1">#REF!</definedName>
    <definedName name="__123Graph_A506FPH" localSheetId="12" hidden="1">#REF!</definedName>
    <definedName name="__123Graph_A506FPH" localSheetId="7" hidden="1">#REF!</definedName>
    <definedName name="__123Graph_A506FPH" localSheetId="14" hidden="1">#REF!</definedName>
    <definedName name="__123Graph_A506FPH" hidden="1">#REF!</definedName>
    <definedName name="__123Graph_A506H2S" localSheetId="12" hidden="1">#REF!</definedName>
    <definedName name="__123Graph_A506H2S" localSheetId="7" hidden="1">#REF!</definedName>
    <definedName name="__123Graph_A506H2S" localSheetId="14" hidden="1">#REF!</definedName>
    <definedName name="__123Graph_A506H2S" hidden="1">#REF!</definedName>
    <definedName name="__123Graph_A507FDELTA" localSheetId="12" hidden="1">#REF!</definedName>
    <definedName name="__123Graph_A507FDELTA" localSheetId="7" hidden="1">#REF!</definedName>
    <definedName name="__123Graph_A507FDELTA" localSheetId="14" hidden="1">#REF!</definedName>
    <definedName name="__123Graph_A507FDELTA" hidden="1">#REF!</definedName>
    <definedName name="__123Graph_A507FH2S" localSheetId="12" hidden="1">#REF!</definedName>
    <definedName name="__123Graph_A507FH2S" localSheetId="7" hidden="1">#REF!</definedName>
    <definedName name="__123Graph_A507FH2S" localSheetId="14" hidden="1">#REF!</definedName>
    <definedName name="__123Graph_A507FH2S" hidden="1">#REF!</definedName>
    <definedName name="__123Graph_A507FNH3" localSheetId="12" hidden="1">#REF!</definedName>
    <definedName name="__123Graph_A507FNH3" localSheetId="7" hidden="1">#REF!</definedName>
    <definedName name="__123Graph_A507FNH3" localSheetId="14" hidden="1">#REF!</definedName>
    <definedName name="__123Graph_A507FNH3" hidden="1">#REF!</definedName>
    <definedName name="__123Graph_A507FPH" localSheetId="12" hidden="1">#REF!</definedName>
    <definedName name="__123Graph_A507FPH" localSheetId="7" hidden="1">#REF!</definedName>
    <definedName name="__123Graph_A507FPH" localSheetId="14" hidden="1">#REF!</definedName>
    <definedName name="__123Graph_A507FPH" hidden="1">#REF!</definedName>
    <definedName name="__123Graph_A508FDELTA" localSheetId="12" hidden="1">#REF!</definedName>
    <definedName name="__123Graph_A508FDELTA" localSheetId="7" hidden="1">#REF!</definedName>
    <definedName name="__123Graph_A508FDELTA" localSheetId="14" hidden="1">#REF!</definedName>
    <definedName name="__123Graph_A508FDELTA" hidden="1">#REF!</definedName>
    <definedName name="__123Graph_A508FH2S" localSheetId="12" hidden="1">#REF!</definedName>
    <definedName name="__123Graph_A508FH2S" localSheetId="7" hidden="1">#REF!</definedName>
    <definedName name="__123Graph_A508FH2S" localSheetId="14" hidden="1">#REF!</definedName>
    <definedName name="__123Graph_A508FH2S" hidden="1">#REF!</definedName>
    <definedName name="__123Graph_A508FNH3" localSheetId="12" hidden="1">#REF!</definedName>
    <definedName name="__123Graph_A508FNH3" localSheetId="7" hidden="1">#REF!</definedName>
    <definedName name="__123Graph_A508FNH3" localSheetId="14" hidden="1">#REF!</definedName>
    <definedName name="__123Graph_A508FNH3" hidden="1">#REF!</definedName>
    <definedName name="__123Graph_A508FPH" localSheetId="12" hidden="1">#REF!</definedName>
    <definedName name="__123Graph_A508FPH" localSheetId="7" hidden="1">#REF!</definedName>
    <definedName name="__123Graph_A508FPH" localSheetId="14" hidden="1">#REF!</definedName>
    <definedName name="__123Graph_A508FPH" hidden="1">#REF!</definedName>
    <definedName name="__123Graph_A509FDELTA" localSheetId="12" hidden="1">#REF!</definedName>
    <definedName name="__123Graph_A509FDELTA" localSheetId="7" hidden="1">#REF!</definedName>
    <definedName name="__123Graph_A509FDELTA" localSheetId="14" hidden="1">#REF!</definedName>
    <definedName name="__123Graph_A509FDELTA" hidden="1">#REF!</definedName>
    <definedName name="__123Graph_A509FH2S" localSheetId="12" hidden="1">#REF!</definedName>
    <definedName name="__123Graph_A509FH2S" localSheetId="7" hidden="1">#REF!</definedName>
    <definedName name="__123Graph_A509FH2S" localSheetId="14" hidden="1">#REF!</definedName>
    <definedName name="__123Graph_A509FH2S" hidden="1">#REF!</definedName>
    <definedName name="__123Graph_A509FNH3" localSheetId="12" hidden="1">#REF!</definedName>
    <definedName name="__123Graph_A509FNH3" localSheetId="7" hidden="1">#REF!</definedName>
    <definedName name="__123Graph_A509FNH3" localSheetId="14" hidden="1">#REF!</definedName>
    <definedName name="__123Graph_A509FNH3" hidden="1">#REF!</definedName>
    <definedName name="__123Graph_A509FPH" localSheetId="12" hidden="1">#REF!</definedName>
    <definedName name="__123Graph_A509FPH" localSheetId="7" hidden="1">#REF!</definedName>
    <definedName name="__123Graph_A509FPH" localSheetId="14" hidden="1">#REF!</definedName>
    <definedName name="__123Graph_A509FPH" hidden="1">#REF!</definedName>
    <definedName name="__123Graph_A510FDELTA" localSheetId="12" hidden="1">#REF!</definedName>
    <definedName name="__123Graph_A510FDELTA" localSheetId="7" hidden="1">#REF!</definedName>
    <definedName name="__123Graph_A510FDELTA" localSheetId="14" hidden="1">#REF!</definedName>
    <definedName name="__123Graph_A510FDELTA" hidden="1">#REF!</definedName>
    <definedName name="__123Graph_A510FH2S" localSheetId="12" hidden="1">#REF!</definedName>
    <definedName name="__123Graph_A510FH2S" localSheetId="7" hidden="1">#REF!</definedName>
    <definedName name="__123Graph_A510FH2S" localSheetId="14" hidden="1">#REF!</definedName>
    <definedName name="__123Graph_A510FH2S" hidden="1">#REF!</definedName>
    <definedName name="__123Graph_A510FNH3" localSheetId="12" hidden="1">#REF!</definedName>
    <definedName name="__123Graph_A510FNH3" localSheetId="7" hidden="1">#REF!</definedName>
    <definedName name="__123Graph_A510FNH3" localSheetId="14" hidden="1">#REF!</definedName>
    <definedName name="__123Graph_A510FNH3" hidden="1">#REF!</definedName>
    <definedName name="__123Graph_A510FPH" localSheetId="12" hidden="1">#REF!</definedName>
    <definedName name="__123Graph_A510FPH" localSheetId="7" hidden="1">#REF!</definedName>
    <definedName name="__123Graph_A510FPH" localSheetId="14" hidden="1">#REF!</definedName>
    <definedName name="__123Graph_A510FPH" hidden="1">#REF!</definedName>
    <definedName name="__123Graph_ACOST" localSheetId="7" hidden="1">#REF!</definedName>
    <definedName name="__123Graph_ACOST" hidden="1">#REF!</definedName>
    <definedName name="__123Graph_AFTHDALUMINIUM" localSheetId="7" hidden="1">#REF!</definedName>
    <definedName name="__123Graph_AFTHDALUMINIUM" hidden="1">#REF!</definedName>
    <definedName name="__123Graph_AFTHDARSENIC" localSheetId="7" hidden="1">#REF!</definedName>
    <definedName name="__123Graph_AFTHDARSENIC" hidden="1">#REF!</definedName>
    <definedName name="__123Graph_AFTHDCADMIUM" localSheetId="7" hidden="1">#REF!</definedName>
    <definedName name="__123Graph_AFTHDCADMIUM" hidden="1">#REF!</definedName>
    <definedName name="__123Graph_AFTHDCOBALT" localSheetId="7" hidden="1">#REF!</definedName>
    <definedName name="__123Graph_AFTHDCOBALT" hidden="1">#REF!</definedName>
    <definedName name="__123Graph_AFTHDCOPPER" localSheetId="7" hidden="1">#REF!</definedName>
    <definedName name="__123Graph_AFTHDCOPPER" hidden="1">#REF!</definedName>
    <definedName name="__123Graph_AFTHDCYANIDE" localSheetId="7" hidden="1">#REF!</definedName>
    <definedName name="__123Graph_AFTHDCYANIDE" hidden="1">#REF!</definedName>
    <definedName name="__123Graph_AFTHDHEXCHR" localSheetId="7" hidden="1">#REF!</definedName>
    <definedName name="__123Graph_AFTHDHEXCHR" hidden="1">#REF!</definedName>
    <definedName name="__123Graph_AFTHDLEAD" localSheetId="7" hidden="1">#REF!</definedName>
    <definedName name="__123Graph_AFTHDLEAD" hidden="1">#REF!</definedName>
    <definedName name="__123Graph_AFTHDMERCURY" localSheetId="7" hidden="1">#REF!</definedName>
    <definedName name="__123Graph_AFTHDMERCURY" hidden="1">#REF!</definedName>
    <definedName name="__123Graph_AFTHDNH3" localSheetId="7" hidden="1">#REF!</definedName>
    <definedName name="__123Graph_AFTHDNH3" hidden="1">#REF!</definedName>
    <definedName name="__123Graph_AFTHDNICKEL" localSheetId="7" hidden="1">#REF!</definedName>
    <definedName name="__123Graph_AFTHDNICKEL" hidden="1">#REF!</definedName>
    <definedName name="__123Graph_AFTHDPHENOL" localSheetId="7" hidden="1">#REF!</definedName>
    <definedName name="__123Graph_AFTHDPHENOL" hidden="1">#REF!</definedName>
    <definedName name="__123Graph_AFTHDRESCL" localSheetId="7" hidden="1">#REF!</definedName>
    <definedName name="__123Graph_AFTHDRESCL" hidden="1">#REF!</definedName>
    <definedName name="__123Graph_AFTHDSELENIUM" localSheetId="7" hidden="1">#REF!</definedName>
    <definedName name="__123Graph_AFTHDSELENIUM" hidden="1">#REF!</definedName>
    <definedName name="__123Graph_AFTHDSETMAT" localSheetId="7" hidden="1">#REF!</definedName>
    <definedName name="__123Graph_AFTHDSETMAT" hidden="1">#REF!</definedName>
    <definedName name="__123Graph_AFTHDSILVER" localSheetId="7" hidden="1">#REF!</definedName>
    <definedName name="__123Graph_AFTHDSILVER" hidden="1">#REF!</definedName>
    <definedName name="__123Graph_AFTHDSULFIDES" localSheetId="7" hidden="1">#REF!</definedName>
    <definedName name="__123Graph_AFTHDSULFIDES" hidden="1">#REF!</definedName>
    <definedName name="__123Graph_AFTHDTOTCHR" localSheetId="7" hidden="1">#REF!</definedName>
    <definedName name="__123Graph_AFTHDTOTCHR" hidden="1">#REF!</definedName>
    <definedName name="__123Graph_AFTHDTSS" localSheetId="7" hidden="1">#REF!</definedName>
    <definedName name="__123Graph_AFTHDTSS" hidden="1">#REF!</definedName>
    <definedName name="__123Graph_AFTHDVANADIUM" localSheetId="7" hidden="1">#REF!</definedName>
    <definedName name="__123Graph_AFTHDVANADIUM" hidden="1">#REF!</definedName>
    <definedName name="__123Graph_AFTHDZINC" localSheetId="7" hidden="1">#REF!</definedName>
    <definedName name="__123Graph_AFTHDZINC" hidden="1">#REF!</definedName>
    <definedName name="__123Graph_ATOTAL" localSheetId="12" hidden="1">#REF!</definedName>
    <definedName name="__123Graph_ATOTAL" localSheetId="7" hidden="1">#REF!</definedName>
    <definedName name="__123Graph_ATOTAL" localSheetId="14" hidden="1">#REF!</definedName>
    <definedName name="__123Graph_ATOTAL" hidden="1">#REF!</definedName>
    <definedName name="__123Graph_B" localSheetId="4" hidden="1">#REF!</definedName>
    <definedName name="__123Graph_B" localSheetId="7" hidden="1">#REF!</definedName>
    <definedName name="__123Graph_B" localSheetId="11" hidden="1">#REF!</definedName>
    <definedName name="__123Graph_B" localSheetId="13" hidden="1">#REF!</definedName>
    <definedName name="__123Graph_B" localSheetId="3" hidden="1">#REF!</definedName>
    <definedName name="__123Graph_B" hidden="1">#REF!</definedName>
    <definedName name="__123Graph_B3SPALUMINIUM" localSheetId="7" hidden="1">#REF!</definedName>
    <definedName name="__123Graph_B3SPALUMINIUM" hidden="1">#REF!</definedName>
    <definedName name="__123Graph_B3SPARSENIC" localSheetId="7" hidden="1">#REF!</definedName>
    <definedName name="__123Graph_B3SPARSENIC" hidden="1">#REF!</definedName>
    <definedName name="__123Graph_B3SPCADMIUM" localSheetId="7" hidden="1">#REF!</definedName>
    <definedName name="__123Graph_B3SPCADMIUM" hidden="1">#REF!</definedName>
    <definedName name="__123Graph_B3SPCOBALT" localSheetId="7" hidden="1">#REF!</definedName>
    <definedName name="__123Graph_B3SPCOBALT" hidden="1">#REF!</definedName>
    <definedName name="__123Graph_B3SPCOPPER" localSheetId="7" hidden="1">#REF!</definedName>
    <definedName name="__123Graph_B3SPCOPPER" hidden="1">#REF!</definedName>
    <definedName name="__123Graph_B3SPCYANIDE" localSheetId="7" hidden="1">#REF!</definedName>
    <definedName name="__123Graph_B3SPCYANIDE" hidden="1">#REF!</definedName>
    <definedName name="__123Graph_B3SPDO" localSheetId="7" hidden="1">#REF!</definedName>
    <definedName name="__123Graph_B3SPDO" hidden="1">#REF!</definedName>
    <definedName name="__123Graph_B3SPHEXCHR" localSheetId="7" hidden="1">#REF!</definedName>
    <definedName name="__123Graph_B3SPHEXCHR" hidden="1">#REF!</definedName>
    <definedName name="__123Graph_B3SPLEAD" localSheetId="7" hidden="1">#REF!</definedName>
    <definedName name="__123Graph_B3SPLEAD" hidden="1">#REF!</definedName>
    <definedName name="__123Graph_B3SPMERCURY" localSheetId="7" hidden="1">#REF!</definedName>
    <definedName name="__123Graph_B3SPMERCURY" hidden="1">#REF!</definedName>
    <definedName name="__123Graph_B3SPNH3" localSheetId="7" hidden="1">#REF!</definedName>
    <definedName name="__123Graph_B3SPNH3" hidden="1">#REF!</definedName>
    <definedName name="__123Graph_B3SPNICKEL" localSheetId="7" hidden="1">#REF!</definedName>
    <definedName name="__123Graph_B3SPNICKEL" hidden="1">#REF!</definedName>
    <definedName name="__123Graph_B3SPPHENOL" localSheetId="7" hidden="1">#REF!</definedName>
    <definedName name="__123Graph_B3SPPHENOL" hidden="1">#REF!</definedName>
    <definedName name="__123Graph_B3SPRESCL" localSheetId="7" hidden="1">#REF!</definedName>
    <definedName name="__123Graph_B3SPRESCL" hidden="1">#REF!</definedName>
    <definedName name="__123Graph_B3SPSELENIUM" localSheetId="7" hidden="1">#REF!</definedName>
    <definedName name="__123Graph_B3SPSELENIUM" hidden="1">#REF!</definedName>
    <definedName name="__123Graph_B3SPSETMAT" localSheetId="7" hidden="1">#REF!</definedName>
    <definedName name="__123Graph_B3SPSETMAT" hidden="1">#REF!</definedName>
    <definedName name="__123Graph_B3SPSILVER" localSheetId="7" hidden="1">#REF!</definedName>
    <definedName name="__123Graph_B3SPSILVER" hidden="1">#REF!</definedName>
    <definedName name="__123Graph_B3SPSULFIDE" localSheetId="7" hidden="1">#REF!</definedName>
    <definedName name="__123Graph_B3SPSULFIDE" hidden="1">#REF!</definedName>
    <definedName name="__123Graph_B3SPTOTCHR" localSheetId="7" hidden="1">#REF!</definedName>
    <definedName name="__123Graph_B3SPTOTCHR" hidden="1">#REF!</definedName>
    <definedName name="__123Graph_B3SPTSS" localSheetId="7" hidden="1">#REF!</definedName>
    <definedName name="__123Graph_B3SPTSS" hidden="1">#REF!</definedName>
    <definedName name="__123Graph_B3SPVANADIUM" localSheetId="7" hidden="1">#REF!</definedName>
    <definedName name="__123Graph_B3SPVANADIUM" hidden="1">#REF!</definedName>
    <definedName name="__123Graph_B3SPZINC" localSheetId="7" hidden="1">#REF!</definedName>
    <definedName name="__123Graph_B3SPZINC" hidden="1">#REF!</definedName>
    <definedName name="__123Graph_BFTHDALUMINIUM" localSheetId="7" hidden="1">#REF!</definedName>
    <definedName name="__123Graph_BFTHDALUMINIUM" hidden="1">#REF!</definedName>
    <definedName name="__123Graph_BFTHDARSENIC" localSheetId="7" hidden="1">#REF!</definedName>
    <definedName name="__123Graph_BFTHDARSENIC" hidden="1">#REF!</definedName>
    <definedName name="__123Graph_BFTHDCADMIUM" localSheetId="7" hidden="1">#REF!</definedName>
    <definedName name="__123Graph_BFTHDCADMIUM" hidden="1">#REF!</definedName>
    <definedName name="__123Graph_BFTHDCOBALT" localSheetId="7" hidden="1">#REF!</definedName>
    <definedName name="__123Graph_BFTHDCOBALT" hidden="1">#REF!</definedName>
    <definedName name="__123Graph_BFTHDCOPPER" localSheetId="7" hidden="1">#REF!</definedName>
    <definedName name="__123Graph_BFTHDCOPPER" hidden="1">#REF!</definedName>
    <definedName name="__123Graph_BFTHDCYANIDE" localSheetId="7" hidden="1">#REF!</definedName>
    <definedName name="__123Graph_BFTHDCYANIDE" hidden="1">#REF!</definedName>
    <definedName name="__123Graph_BFTHDHEXCHR" localSheetId="7" hidden="1">#REF!</definedName>
    <definedName name="__123Graph_BFTHDHEXCHR" hidden="1">#REF!</definedName>
    <definedName name="__123Graph_BFTHDLEAD" localSheetId="7" hidden="1">#REF!</definedName>
    <definedName name="__123Graph_BFTHDLEAD" hidden="1">#REF!</definedName>
    <definedName name="__123Graph_BFTHDMERCURY" localSheetId="7" hidden="1">#REF!</definedName>
    <definedName name="__123Graph_BFTHDMERCURY" hidden="1">#REF!</definedName>
    <definedName name="__123Graph_BFTHDNH3" localSheetId="7" hidden="1">#REF!</definedName>
    <definedName name="__123Graph_BFTHDNH3" hidden="1">#REF!</definedName>
    <definedName name="__123Graph_BFTHDNICKEL" localSheetId="7" hidden="1">#REF!</definedName>
    <definedName name="__123Graph_BFTHDNICKEL" hidden="1">#REF!</definedName>
    <definedName name="__123Graph_BFTHDPHENOL" localSheetId="7" hidden="1">#REF!</definedName>
    <definedName name="__123Graph_BFTHDPHENOL" hidden="1">#REF!</definedName>
    <definedName name="__123Graph_BFTHDRESCL" localSheetId="7" hidden="1">#REF!</definedName>
    <definedName name="__123Graph_BFTHDRESCL" hidden="1">#REF!</definedName>
    <definedName name="__123Graph_BFTHDSELENIUM" localSheetId="7" hidden="1">#REF!</definedName>
    <definedName name="__123Graph_BFTHDSELENIUM" hidden="1">#REF!</definedName>
    <definedName name="__123Graph_BFTHDSETMAT" localSheetId="7" hidden="1">#REF!</definedName>
    <definedName name="__123Graph_BFTHDSETMAT" hidden="1">#REF!</definedName>
    <definedName name="__123Graph_BFTHDSILVER" localSheetId="7" hidden="1">#REF!</definedName>
    <definedName name="__123Graph_BFTHDSILVER" hidden="1">#REF!</definedName>
    <definedName name="__123Graph_BFTHDSULFIDES" localSheetId="7" hidden="1">#REF!</definedName>
    <definedName name="__123Graph_BFTHDSULFIDES" hidden="1">#REF!</definedName>
    <definedName name="__123Graph_BFTHDTOTCHR" localSheetId="7" hidden="1">#REF!</definedName>
    <definedName name="__123Graph_BFTHDTOTCHR" hidden="1">#REF!</definedName>
    <definedName name="__123Graph_BFTHDTSS" localSheetId="7" hidden="1">#REF!</definedName>
    <definedName name="__123Graph_BFTHDTSS" hidden="1">#REF!</definedName>
    <definedName name="__123Graph_BFTHDVANADIUM" localSheetId="7" hidden="1">#REF!</definedName>
    <definedName name="__123Graph_BFTHDVANADIUM" hidden="1">#REF!</definedName>
    <definedName name="__123Graph_BFTHDZINC" localSheetId="7" hidden="1">#REF!</definedName>
    <definedName name="__123Graph_BFTHDZINC" hidden="1">#REF!</definedName>
    <definedName name="__123Graph_C" localSheetId="7" hidden="1">#REF!</definedName>
    <definedName name="__123Graph_C" hidden="1">#REF!</definedName>
    <definedName name="__123Graph_D" localSheetId="7" hidden="1">#REF!</definedName>
    <definedName name="__123Graph_D" hidden="1">#REF!</definedName>
    <definedName name="__123Graph_E" localSheetId="7" hidden="1">#REF!</definedName>
    <definedName name="__123Graph_E" hidden="1">#REF!</definedName>
    <definedName name="__123Graph_F" localSheetId="7" hidden="1">#REF!</definedName>
    <definedName name="__123Graph_F" hidden="1">#REF!</definedName>
    <definedName name="__123Graph_LBL_A" localSheetId="7" hidden="1">#REF!</definedName>
    <definedName name="__123Graph_LBL_A" hidden="1">#REF!</definedName>
    <definedName name="__123Graph_LBL_A405FDELTA" localSheetId="12" hidden="1">#REF!</definedName>
    <definedName name="__123Graph_LBL_A405FDELTA" localSheetId="7" hidden="1">#REF!</definedName>
    <definedName name="__123Graph_LBL_A405FDELTA" localSheetId="14" hidden="1">#REF!</definedName>
    <definedName name="__123Graph_LBL_A405FDELTA" hidden="1">#REF!</definedName>
    <definedName name="__123Graph_LBL_A405FH2S" localSheetId="12" hidden="1">#REF!</definedName>
    <definedName name="__123Graph_LBL_A405FH2S" localSheetId="7" hidden="1">#REF!</definedName>
    <definedName name="__123Graph_LBL_A405FH2S" localSheetId="14" hidden="1">#REF!</definedName>
    <definedName name="__123Graph_LBL_A405FH2S" hidden="1">#REF!</definedName>
    <definedName name="__123Graph_LBL_A405FNH3" localSheetId="12" hidden="1">#REF!</definedName>
    <definedName name="__123Graph_LBL_A405FNH3" localSheetId="7" hidden="1">#REF!</definedName>
    <definedName name="__123Graph_LBL_A405FNH3" localSheetId="14" hidden="1">#REF!</definedName>
    <definedName name="__123Graph_LBL_A405FNH3" hidden="1">#REF!</definedName>
    <definedName name="__123Graph_LBL_A405PH" localSheetId="12" hidden="1">#REF!</definedName>
    <definedName name="__123Graph_LBL_A405PH" localSheetId="7" hidden="1">#REF!</definedName>
    <definedName name="__123Graph_LBL_A405PH" localSheetId="14" hidden="1">#REF!</definedName>
    <definedName name="__123Graph_LBL_A405PH" hidden="1">#REF!</definedName>
    <definedName name="__123Graph_LBL_A4454" localSheetId="12" hidden="1">#REF!</definedName>
    <definedName name="__123Graph_LBL_A4454" localSheetId="7" hidden="1">#REF!</definedName>
    <definedName name="__123Graph_LBL_A4454" localSheetId="14" hidden="1">#REF!</definedName>
    <definedName name="__123Graph_LBL_A4454" hidden="1">#REF!</definedName>
    <definedName name="__123Graph_LBL_A446" localSheetId="12" hidden="1">#REF!</definedName>
    <definedName name="__123Graph_LBL_A446" localSheetId="7" hidden="1">#REF!</definedName>
    <definedName name="__123Graph_LBL_A446" localSheetId="14" hidden="1">#REF!</definedName>
    <definedName name="__123Graph_LBL_A446" hidden="1">#REF!</definedName>
    <definedName name="__123Graph_LBL_A447" localSheetId="12" hidden="1">#REF!</definedName>
    <definedName name="__123Graph_LBL_A447" localSheetId="7" hidden="1">#REF!</definedName>
    <definedName name="__123Graph_LBL_A447" localSheetId="14" hidden="1">#REF!</definedName>
    <definedName name="__123Graph_LBL_A447" hidden="1">#REF!</definedName>
    <definedName name="__123Graph_LBL_A448" localSheetId="12" hidden="1">#REF!</definedName>
    <definedName name="__123Graph_LBL_A448" localSheetId="7" hidden="1">#REF!</definedName>
    <definedName name="__123Graph_LBL_A448" localSheetId="14" hidden="1">#REF!</definedName>
    <definedName name="__123Graph_LBL_A448" hidden="1">#REF!</definedName>
    <definedName name="__123Graph_LBL_A506FDELTA" localSheetId="12" hidden="1">#REF!</definedName>
    <definedName name="__123Graph_LBL_A506FDELTA" localSheetId="7" hidden="1">#REF!</definedName>
    <definedName name="__123Graph_LBL_A506FDELTA" localSheetId="14" hidden="1">#REF!</definedName>
    <definedName name="__123Graph_LBL_A506FDELTA" hidden="1">#REF!</definedName>
    <definedName name="__123Graph_LBL_A506FH2S" localSheetId="12" hidden="1">#REF!</definedName>
    <definedName name="__123Graph_LBL_A506FH2S" localSheetId="7" hidden="1">#REF!</definedName>
    <definedName name="__123Graph_LBL_A506FH2S" localSheetId="14" hidden="1">#REF!</definedName>
    <definedName name="__123Graph_LBL_A506FH2S" hidden="1">#REF!</definedName>
    <definedName name="__123Graph_LBL_A506FNH3" localSheetId="12" hidden="1">#REF!</definedName>
    <definedName name="__123Graph_LBL_A506FNH3" localSheetId="7" hidden="1">#REF!</definedName>
    <definedName name="__123Graph_LBL_A506FNH3" localSheetId="14" hidden="1">#REF!</definedName>
    <definedName name="__123Graph_LBL_A506FNH3" hidden="1">#REF!</definedName>
    <definedName name="__123Graph_LBL_A506FPH" localSheetId="12" hidden="1">#REF!</definedName>
    <definedName name="__123Graph_LBL_A506FPH" localSheetId="7" hidden="1">#REF!</definedName>
    <definedName name="__123Graph_LBL_A506FPH" localSheetId="14" hidden="1">#REF!</definedName>
    <definedName name="__123Graph_LBL_A506FPH" hidden="1">#REF!</definedName>
    <definedName name="__123Graph_LBL_A506H2S" localSheetId="12" hidden="1">#REF!</definedName>
    <definedName name="__123Graph_LBL_A506H2S" localSheetId="7" hidden="1">#REF!</definedName>
    <definedName name="__123Graph_LBL_A506H2S" localSheetId="14" hidden="1">#REF!</definedName>
    <definedName name="__123Graph_LBL_A506H2S" hidden="1">#REF!</definedName>
    <definedName name="__123Graph_LBL_A507FDELTA" localSheetId="12" hidden="1">#REF!</definedName>
    <definedName name="__123Graph_LBL_A507FDELTA" localSheetId="7" hidden="1">#REF!</definedName>
    <definedName name="__123Graph_LBL_A507FDELTA" localSheetId="14" hidden="1">#REF!</definedName>
    <definedName name="__123Graph_LBL_A507FDELTA" hidden="1">#REF!</definedName>
    <definedName name="__123Graph_LBL_A507FH2S" localSheetId="12" hidden="1">#REF!</definedName>
    <definedName name="__123Graph_LBL_A507FH2S" localSheetId="7" hidden="1">#REF!</definedName>
    <definedName name="__123Graph_LBL_A507FH2S" localSheetId="14" hidden="1">#REF!</definedName>
    <definedName name="__123Graph_LBL_A507FH2S" hidden="1">#REF!</definedName>
    <definedName name="__123Graph_LBL_A507FNH3" localSheetId="12" hidden="1">#REF!</definedName>
    <definedName name="__123Graph_LBL_A507FNH3" localSheetId="7" hidden="1">#REF!</definedName>
    <definedName name="__123Graph_LBL_A507FNH3" localSheetId="14" hidden="1">#REF!</definedName>
    <definedName name="__123Graph_LBL_A507FNH3" hidden="1">#REF!</definedName>
    <definedName name="__123Graph_LBL_A507FPH" localSheetId="12" hidden="1">#REF!</definedName>
    <definedName name="__123Graph_LBL_A507FPH" localSheetId="7" hidden="1">#REF!</definedName>
    <definedName name="__123Graph_LBL_A507FPH" localSheetId="14" hidden="1">#REF!</definedName>
    <definedName name="__123Graph_LBL_A507FPH" hidden="1">#REF!</definedName>
    <definedName name="__123Graph_LBL_A508FDELTA" localSheetId="12" hidden="1">#REF!</definedName>
    <definedName name="__123Graph_LBL_A508FDELTA" localSheetId="7" hidden="1">#REF!</definedName>
    <definedName name="__123Graph_LBL_A508FDELTA" localSheetId="14" hidden="1">#REF!</definedName>
    <definedName name="__123Graph_LBL_A508FDELTA" hidden="1">#REF!</definedName>
    <definedName name="__123Graph_LBL_A508FH2S" localSheetId="12" hidden="1">#REF!</definedName>
    <definedName name="__123Graph_LBL_A508FH2S" localSheetId="7" hidden="1">#REF!</definedName>
    <definedName name="__123Graph_LBL_A508FH2S" localSheetId="14" hidden="1">#REF!</definedName>
    <definedName name="__123Graph_LBL_A508FH2S" hidden="1">#REF!</definedName>
    <definedName name="__123Graph_LBL_A508FNH3" localSheetId="12" hidden="1">#REF!</definedName>
    <definedName name="__123Graph_LBL_A508FNH3" localSheetId="7" hidden="1">#REF!</definedName>
    <definedName name="__123Graph_LBL_A508FNH3" localSheetId="14" hidden="1">#REF!</definedName>
    <definedName name="__123Graph_LBL_A508FNH3" hidden="1">#REF!</definedName>
    <definedName name="__123Graph_LBL_A508FPH" localSheetId="12" hidden="1">#REF!</definedName>
    <definedName name="__123Graph_LBL_A508FPH" localSheetId="7" hidden="1">#REF!</definedName>
    <definedName name="__123Graph_LBL_A508FPH" localSheetId="14" hidden="1">#REF!</definedName>
    <definedName name="__123Graph_LBL_A508FPH" hidden="1">#REF!</definedName>
    <definedName name="__123Graph_LBL_A509FDELTA" localSheetId="12" hidden="1">#REF!</definedName>
    <definedName name="__123Graph_LBL_A509FDELTA" localSheetId="7" hidden="1">#REF!</definedName>
    <definedName name="__123Graph_LBL_A509FDELTA" localSheetId="14" hidden="1">#REF!</definedName>
    <definedName name="__123Graph_LBL_A509FDELTA" hidden="1">#REF!</definedName>
    <definedName name="__123Graph_LBL_A509FH2S" localSheetId="12" hidden="1">#REF!</definedName>
    <definedName name="__123Graph_LBL_A509FH2S" localSheetId="7" hidden="1">#REF!</definedName>
    <definedName name="__123Graph_LBL_A509FH2S" localSheetId="14" hidden="1">#REF!</definedName>
    <definedName name="__123Graph_LBL_A509FH2S" hidden="1">#REF!</definedName>
    <definedName name="__123Graph_LBL_A509FNH3" localSheetId="12" hidden="1">#REF!</definedName>
    <definedName name="__123Graph_LBL_A509FNH3" localSheetId="7" hidden="1">#REF!</definedName>
    <definedName name="__123Graph_LBL_A509FNH3" localSheetId="14" hidden="1">#REF!</definedName>
    <definedName name="__123Graph_LBL_A509FNH3" hidden="1">#REF!</definedName>
    <definedName name="__123Graph_LBL_A509FPH" localSheetId="12" hidden="1">#REF!</definedName>
    <definedName name="__123Graph_LBL_A509FPH" localSheetId="7" hidden="1">#REF!</definedName>
    <definedName name="__123Graph_LBL_A509FPH" localSheetId="14" hidden="1">#REF!</definedName>
    <definedName name="__123Graph_LBL_A509FPH" hidden="1">#REF!</definedName>
    <definedName name="__123Graph_LBL_A510FDELTA" localSheetId="12" hidden="1">#REF!</definedName>
    <definedName name="__123Graph_LBL_A510FDELTA" localSheetId="7" hidden="1">#REF!</definedName>
    <definedName name="__123Graph_LBL_A510FDELTA" localSheetId="14" hidden="1">#REF!</definedName>
    <definedName name="__123Graph_LBL_A510FDELTA" hidden="1">#REF!</definedName>
    <definedName name="__123Graph_LBL_A510FH2S" localSheetId="12" hidden="1">#REF!</definedName>
    <definedName name="__123Graph_LBL_A510FH2S" localSheetId="7" hidden="1">#REF!</definedName>
    <definedName name="__123Graph_LBL_A510FH2S" localSheetId="14" hidden="1">#REF!</definedName>
    <definedName name="__123Graph_LBL_A510FH2S" hidden="1">#REF!</definedName>
    <definedName name="__123Graph_LBL_A510FNH3" localSheetId="12" hidden="1">#REF!</definedName>
    <definedName name="__123Graph_LBL_A510FNH3" localSheetId="7" hidden="1">#REF!</definedName>
    <definedName name="__123Graph_LBL_A510FNH3" localSheetId="14" hidden="1">#REF!</definedName>
    <definedName name="__123Graph_LBL_A510FNH3" hidden="1">#REF!</definedName>
    <definedName name="__123Graph_LBL_A510FPH" localSheetId="12" hidden="1">#REF!</definedName>
    <definedName name="__123Graph_LBL_A510FPH" localSheetId="7" hidden="1">#REF!</definedName>
    <definedName name="__123Graph_LBL_A510FPH" localSheetId="14" hidden="1">#REF!</definedName>
    <definedName name="__123Graph_LBL_A510FPH" hidden="1">#REF!</definedName>
    <definedName name="__123Graph_LBL_ATOTAL" localSheetId="12" hidden="1">#REF!</definedName>
    <definedName name="__123Graph_LBL_ATOTAL" localSheetId="7" hidden="1">#REF!</definedName>
    <definedName name="__123Graph_LBL_ATOTAL" localSheetId="14" hidden="1">#REF!</definedName>
    <definedName name="__123Graph_LBL_ATOTAL" hidden="1">#REF!</definedName>
    <definedName name="__123Graph_X" localSheetId="7" hidden="1">#REF!</definedName>
    <definedName name="__123Graph_X" hidden="1">#REF!</definedName>
    <definedName name="__123Graph_X3SPALUMINIUM" localSheetId="7" hidden="1">#REF!</definedName>
    <definedName name="__123Graph_X3SPALUMINIUM" hidden="1">#REF!</definedName>
    <definedName name="__123Graph_X3SPARSENIC" localSheetId="7" hidden="1">#REF!</definedName>
    <definedName name="__123Graph_X3SPARSENIC" hidden="1">#REF!</definedName>
    <definedName name="__123Graph_X3SPCADMIUM" localSheetId="7" hidden="1">#REF!</definedName>
    <definedName name="__123Graph_X3SPCADMIUM" hidden="1">#REF!</definedName>
    <definedName name="__123Graph_X3SPCOBALT" localSheetId="7" hidden="1">#REF!</definedName>
    <definedName name="__123Graph_X3SPCOBALT" hidden="1">#REF!</definedName>
    <definedName name="__123Graph_X3SPCOPPER" localSheetId="7" hidden="1">#REF!</definedName>
    <definedName name="__123Graph_X3SPCOPPER" hidden="1">#REF!</definedName>
    <definedName name="__123Graph_X3SPCYANIDE" localSheetId="7" hidden="1">#REF!</definedName>
    <definedName name="__123Graph_X3SPCYANIDE" hidden="1">#REF!</definedName>
    <definedName name="__123Graph_X3SPDO" localSheetId="7" hidden="1">#REF!</definedName>
    <definedName name="__123Graph_X3SPDO" hidden="1">#REF!</definedName>
    <definedName name="__123Graph_X3SPHEXCHR" localSheetId="7" hidden="1">#REF!</definedName>
    <definedName name="__123Graph_X3SPHEXCHR" hidden="1">#REF!</definedName>
    <definedName name="__123Graph_X3SPLEAD" localSheetId="7" hidden="1">#REF!</definedName>
    <definedName name="__123Graph_X3SPLEAD" hidden="1">#REF!</definedName>
    <definedName name="__123Graph_X3SPMERCURY" localSheetId="7" hidden="1">#REF!</definedName>
    <definedName name="__123Graph_X3SPMERCURY" hidden="1">#REF!</definedName>
    <definedName name="__123Graph_X3SPNH3" localSheetId="7" hidden="1">#REF!</definedName>
    <definedName name="__123Graph_X3SPNH3" hidden="1">#REF!</definedName>
    <definedName name="__123Graph_X3SPNICKEL" localSheetId="7" hidden="1">#REF!</definedName>
    <definedName name="__123Graph_X3SPNICKEL" hidden="1">#REF!</definedName>
    <definedName name="__123Graph_X3SPPHENOL" localSheetId="7" hidden="1">#REF!</definedName>
    <definedName name="__123Graph_X3SPPHENOL" hidden="1">#REF!</definedName>
    <definedName name="__123Graph_X3SPRESCL" localSheetId="7" hidden="1">#REF!</definedName>
    <definedName name="__123Graph_X3SPRESCL" hidden="1">#REF!</definedName>
    <definedName name="__123Graph_X3SPSELENIUM" localSheetId="7" hidden="1">#REF!</definedName>
    <definedName name="__123Graph_X3SPSELENIUM" hidden="1">#REF!</definedName>
    <definedName name="__123Graph_X3SPSETMAT" localSheetId="7" hidden="1">#REF!</definedName>
    <definedName name="__123Graph_X3SPSETMAT" hidden="1">#REF!</definedName>
    <definedName name="__123Graph_X3SPSILVER" localSheetId="7" hidden="1">#REF!</definedName>
    <definedName name="__123Graph_X3SPSILVER" hidden="1">#REF!</definedName>
    <definedName name="__123Graph_X3SPSULFIDE" localSheetId="7" hidden="1">#REF!</definedName>
    <definedName name="__123Graph_X3SPSULFIDE" hidden="1">#REF!</definedName>
    <definedName name="__123Graph_X3SPTOTCHR" localSheetId="7" hidden="1">#REF!</definedName>
    <definedName name="__123Graph_X3SPTOTCHR" hidden="1">#REF!</definedName>
    <definedName name="__123Graph_X3SPTSS" localSheetId="7" hidden="1">#REF!</definedName>
    <definedName name="__123Graph_X3SPTSS" hidden="1">#REF!</definedName>
    <definedName name="__123Graph_X3SPVANADIUM" localSheetId="7" hidden="1">#REF!</definedName>
    <definedName name="__123Graph_X3SPVANADIUM" hidden="1">#REF!</definedName>
    <definedName name="__123Graph_X3SPZINC" localSheetId="7" hidden="1">#REF!</definedName>
    <definedName name="__123Graph_X3SPZINC" hidden="1">#REF!</definedName>
    <definedName name="__123Graph_X405FDELTA" localSheetId="12" hidden="1">#REF!</definedName>
    <definedName name="__123Graph_X405FDELTA" localSheetId="7" hidden="1">#REF!</definedName>
    <definedName name="__123Graph_X405FDELTA" localSheetId="14" hidden="1">#REF!</definedName>
    <definedName name="__123Graph_X405FDELTA" hidden="1">#REF!</definedName>
    <definedName name="__123Graph_X405FH2S" localSheetId="12" hidden="1">#REF!</definedName>
    <definedName name="__123Graph_X405FH2S" localSheetId="7" hidden="1">#REF!</definedName>
    <definedName name="__123Graph_X405FH2S" localSheetId="14" hidden="1">#REF!</definedName>
    <definedName name="__123Graph_X405FH2S" hidden="1">#REF!</definedName>
    <definedName name="__123Graph_X405FNH3" localSheetId="12" hidden="1">#REF!</definedName>
    <definedName name="__123Graph_X405FNH3" localSheetId="7" hidden="1">#REF!</definedName>
    <definedName name="__123Graph_X405FNH3" localSheetId="14" hidden="1">#REF!</definedName>
    <definedName name="__123Graph_X405FNH3" hidden="1">#REF!</definedName>
    <definedName name="__123Graph_X405PH" localSheetId="12" hidden="1">#REF!</definedName>
    <definedName name="__123Graph_X405PH" localSheetId="7" hidden="1">#REF!</definedName>
    <definedName name="__123Graph_X405PH" localSheetId="14" hidden="1">#REF!</definedName>
    <definedName name="__123Graph_X405PH" hidden="1">#REF!</definedName>
    <definedName name="__123Graph_X4454" localSheetId="12" hidden="1">#REF!</definedName>
    <definedName name="__123Graph_X4454" localSheetId="7" hidden="1">#REF!</definedName>
    <definedName name="__123Graph_X4454" localSheetId="14" hidden="1">#REF!</definedName>
    <definedName name="__123Graph_X4454" hidden="1">#REF!</definedName>
    <definedName name="__123Graph_X446" localSheetId="12" hidden="1">#REF!</definedName>
    <definedName name="__123Graph_X446" localSheetId="7" hidden="1">#REF!</definedName>
    <definedName name="__123Graph_X446" localSheetId="14" hidden="1">#REF!</definedName>
    <definedName name="__123Graph_X446" hidden="1">#REF!</definedName>
    <definedName name="__123Graph_X447" localSheetId="12" hidden="1">#REF!</definedName>
    <definedName name="__123Graph_X447" localSheetId="7" hidden="1">#REF!</definedName>
    <definedName name="__123Graph_X447" localSheetId="14" hidden="1">#REF!</definedName>
    <definedName name="__123Graph_X447" hidden="1">#REF!</definedName>
    <definedName name="__123Graph_X448" localSheetId="12" hidden="1">#REF!</definedName>
    <definedName name="__123Graph_X448" localSheetId="7" hidden="1">#REF!</definedName>
    <definedName name="__123Graph_X448" localSheetId="14" hidden="1">#REF!</definedName>
    <definedName name="__123Graph_X448" hidden="1">#REF!</definedName>
    <definedName name="__123Graph_X506FDELTA" localSheetId="12" hidden="1">#REF!</definedName>
    <definedName name="__123Graph_X506FDELTA" localSheetId="7" hidden="1">#REF!</definedName>
    <definedName name="__123Graph_X506FDELTA" localSheetId="14" hidden="1">#REF!</definedName>
    <definedName name="__123Graph_X506FDELTA" hidden="1">#REF!</definedName>
    <definedName name="__123Graph_X506FH2S" localSheetId="12" hidden="1">#REF!</definedName>
    <definedName name="__123Graph_X506FH2S" localSheetId="7" hidden="1">#REF!</definedName>
    <definedName name="__123Graph_X506FH2S" localSheetId="14" hidden="1">#REF!</definedName>
    <definedName name="__123Graph_X506FH2S" hidden="1">#REF!</definedName>
    <definedName name="__123Graph_X506FNH3" localSheetId="12" hidden="1">#REF!</definedName>
    <definedName name="__123Graph_X506FNH3" localSheetId="7" hidden="1">#REF!</definedName>
    <definedName name="__123Graph_X506FNH3" localSheetId="14" hidden="1">#REF!</definedName>
    <definedName name="__123Graph_X506FNH3" hidden="1">#REF!</definedName>
    <definedName name="__123Graph_X506FPH" localSheetId="12" hidden="1">#REF!</definedName>
    <definedName name="__123Graph_X506FPH" localSheetId="7" hidden="1">#REF!</definedName>
    <definedName name="__123Graph_X506FPH" localSheetId="14" hidden="1">#REF!</definedName>
    <definedName name="__123Graph_X506FPH" hidden="1">#REF!</definedName>
    <definedName name="__123Graph_X506H2S" localSheetId="12" hidden="1">#REF!</definedName>
    <definedName name="__123Graph_X506H2S" localSheetId="7" hidden="1">#REF!</definedName>
    <definedName name="__123Graph_X506H2S" localSheetId="14" hidden="1">#REF!</definedName>
    <definedName name="__123Graph_X506H2S" hidden="1">#REF!</definedName>
    <definedName name="__123Graph_X507FDELTA" localSheetId="12" hidden="1">#REF!</definedName>
    <definedName name="__123Graph_X507FDELTA" localSheetId="7" hidden="1">#REF!</definedName>
    <definedName name="__123Graph_X507FDELTA" localSheetId="14" hidden="1">#REF!</definedName>
    <definedName name="__123Graph_X507FDELTA" hidden="1">#REF!</definedName>
    <definedName name="__123Graph_X507FH2S" localSheetId="12" hidden="1">#REF!</definedName>
    <definedName name="__123Graph_X507FH2S" localSheetId="7" hidden="1">#REF!</definedName>
    <definedName name="__123Graph_X507FH2S" localSheetId="14" hidden="1">#REF!</definedName>
    <definedName name="__123Graph_X507FH2S" hidden="1">#REF!</definedName>
    <definedName name="__123Graph_X507FNH3" localSheetId="12" hidden="1">#REF!</definedName>
    <definedName name="__123Graph_X507FNH3" localSheetId="7" hidden="1">#REF!</definedName>
    <definedName name="__123Graph_X507FNH3" localSheetId="14" hidden="1">#REF!</definedName>
    <definedName name="__123Graph_X507FNH3" hidden="1">#REF!</definedName>
    <definedName name="__123Graph_X507FPH" localSheetId="12" hidden="1">#REF!</definedName>
    <definedName name="__123Graph_X507FPH" localSheetId="7" hidden="1">#REF!</definedName>
    <definedName name="__123Graph_X507FPH" localSheetId="14" hidden="1">#REF!</definedName>
    <definedName name="__123Graph_X507FPH" hidden="1">#REF!</definedName>
    <definedName name="__123Graph_X508FDELTA" localSheetId="12" hidden="1">#REF!</definedName>
    <definedName name="__123Graph_X508FDELTA" localSheetId="7" hidden="1">#REF!</definedName>
    <definedName name="__123Graph_X508FDELTA" localSheetId="14" hidden="1">#REF!</definedName>
    <definedName name="__123Graph_X508FDELTA" hidden="1">#REF!</definedName>
    <definedName name="__123Graph_X508FH2S" localSheetId="12" hidden="1">#REF!</definedName>
    <definedName name="__123Graph_X508FH2S" localSheetId="7" hidden="1">#REF!</definedName>
    <definedName name="__123Graph_X508FH2S" localSheetId="14" hidden="1">#REF!</definedName>
    <definedName name="__123Graph_X508FH2S" hidden="1">#REF!</definedName>
    <definedName name="__123Graph_X508FNH3" localSheetId="12" hidden="1">#REF!</definedName>
    <definedName name="__123Graph_X508FNH3" localSheetId="7" hidden="1">#REF!</definedName>
    <definedName name="__123Graph_X508FNH3" localSheetId="14" hidden="1">#REF!</definedName>
    <definedName name="__123Graph_X508FNH3" hidden="1">#REF!</definedName>
    <definedName name="__123Graph_X508FPH" localSheetId="12" hidden="1">#REF!</definedName>
    <definedName name="__123Graph_X508FPH" localSheetId="7" hidden="1">#REF!</definedName>
    <definedName name="__123Graph_X508FPH" localSheetId="14" hidden="1">#REF!</definedName>
    <definedName name="__123Graph_X508FPH" hidden="1">#REF!</definedName>
    <definedName name="__123Graph_X509FDELTA" localSheetId="12" hidden="1">#REF!</definedName>
    <definedName name="__123Graph_X509FDELTA" localSheetId="7" hidden="1">#REF!</definedName>
    <definedName name="__123Graph_X509FDELTA" localSheetId="14" hidden="1">#REF!</definedName>
    <definedName name="__123Graph_X509FDELTA" hidden="1">#REF!</definedName>
    <definedName name="__123Graph_X509FH2S" localSheetId="12" hidden="1">#REF!</definedName>
    <definedName name="__123Graph_X509FH2S" localSheetId="7" hidden="1">#REF!</definedName>
    <definedName name="__123Graph_X509FH2S" localSheetId="14" hidden="1">#REF!</definedName>
    <definedName name="__123Graph_X509FH2S" hidden="1">#REF!</definedName>
    <definedName name="__123Graph_X509FNH3" localSheetId="12" hidden="1">#REF!</definedName>
    <definedName name="__123Graph_X509FNH3" localSheetId="7" hidden="1">#REF!</definedName>
    <definedName name="__123Graph_X509FNH3" localSheetId="14" hidden="1">#REF!</definedName>
    <definedName name="__123Graph_X509FNH3" hidden="1">#REF!</definedName>
    <definedName name="__123Graph_X509FPH" localSheetId="12" hidden="1">#REF!</definedName>
    <definedName name="__123Graph_X509FPH" localSheetId="7" hidden="1">#REF!</definedName>
    <definedName name="__123Graph_X509FPH" localSheetId="14" hidden="1">#REF!</definedName>
    <definedName name="__123Graph_X509FPH" hidden="1">#REF!</definedName>
    <definedName name="__123Graph_X510FDELTA" localSheetId="12" hidden="1">#REF!</definedName>
    <definedName name="__123Graph_X510FDELTA" localSheetId="7" hidden="1">#REF!</definedName>
    <definedName name="__123Graph_X510FDELTA" localSheetId="14" hidden="1">#REF!</definedName>
    <definedName name="__123Graph_X510FDELTA" hidden="1">#REF!</definedName>
    <definedName name="__123Graph_X510FH2S" localSheetId="12" hidden="1">#REF!</definedName>
    <definedName name="__123Graph_X510FH2S" localSheetId="7" hidden="1">#REF!</definedName>
    <definedName name="__123Graph_X510FH2S" localSheetId="14" hidden="1">#REF!</definedName>
    <definedName name="__123Graph_X510FH2S" hidden="1">#REF!</definedName>
    <definedName name="__123Graph_X510FNH3" localSheetId="12" hidden="1">#REF!</definedName>
    <definedName name="__123Graph_X510FNH3" localSheetId="7" hidden="1">#REF!</definedName>
    <definedName name="__123Graph_X510FNH3" localSheetId="14" hidden="1">#REF!</definedName>
    <definedName name="__123Graph_X510FNH3" hidden="1">#REF!</definedName>
    <definedName name="__123Graph_X510FPH" localSheetId="12" hidden="1">#REF!</definedName>
    <definedName name="__123Graph_X510FPH" localSheetId="7" hidden="1">#REF!</definedName>
    <definedName name="__123Graph_X510FPH" localSheetId="14" hidden="1">#REF!</definedName>
    <definedName name="__123Graph_X510FPH" hidden="1">#REF!</definedName>
    <definedName name="__123Graph_XCOST" localSheetId="7" hidden="1">#REF!</definedName>
    <definedName name="__123Graph_XCOST" hidden="1">#REF!</definedName>
    <definedName name="__123Graph_XFTHDALUMINIUM" localSheetId="7" hidden="1">#REF!</definedName>
    <definedName name="__123Graph_XFTHDALUMINIUM" hidden="1">#REF!</definedName>
    <definedName name="__123Graph_XFTHDARSENIC" localSheetId="7" hidden="1">#REF!</definedName>
    <definedName name="__123Graph_XFTHDARSENIC" hidden="1">#REF!</definedName>
    <definedName name="__123Graph_XFTHDBOD" localSheetId="7" hidden="1">#REF!</definedName>
    <definedName name="__123Graph_XFTHDBOD" hidden="1">#REF!</definedName>
    <definedName name="__123Graph_XFTHDCADMIUM" localSheetId="7" hidden="1">#REF!</definedName>
    <definedName name="__123Graph_XFTHDCADMIUM" hidden="1">#REF!</definedName>
    <definedName name="__123Graph_XFTHDCOBALT" localSheetId="7" hidden="1">#REF!</definedName>
    <definedName name="__123Graph_XFTHDCOBALT" hidden="1">#REF!</definedName>
    <definedName name="__123Graph_XFTHDCOPPER" localSheetId="7" hidden="1">#REF!</definedName>
    <definedName name="__123Graph_XFTHDCOPPER" hidden="1">#REF!</definedName>
    <definedName name="__123Graph_XFTHDCYANIDE" localSheetId="7" hidden="1">#REF!</definedName>
    <definedName name="__123Graph_XFTHDCYANIDE" hidden="1">#REF!</definedName>
    <definedName name="__123Graph_XFTHDHEXCHR" localSheetId="7" hidden="1">#REF!</definedName>
    <definedName name="__123Graph_XFTHDHEXCHR" hidden="1">#REF!</definedName>
    <definedName name="__123Graph_XFTHDLEAD" localSheetId="7" hidden="1">#REF!</definedName>
    <definedName name="__123Graph_XFTHDLEAD" hidden="1">#REF!</definedName>
    <definedName name="__123Graph_XFTHDMERCURY" localSheetId="7" hidden="1">#REF!</definedName>
    <definedName name="__123Graph_XFTHDMERCURY" hidden="1">#REF!</definedName>
    <definedName name="__123Graph_XFTHDNH3" localSheetId="7" hidden="1">#REF!</definedName>
    <definedName name="__123Graph_XFTHDNH3" hidden="1">#REF!</definedName>
    <definedName name="__123Graph_XFTHDNICKEL" localSheetId="7" hidden="1">#REF!</definedName>
    <definedName name="__123Graph_XFTHDNICKEL" hidden="1">#REF!</definedName>
    <definedName name="__123Graph_XFTHDRESCL" localSheetId="7" hidden="1">#REF!</definedName>
    <definedName name="__123Graph_XFTHDRESCL" hidden="1">#REF!</definedName>
    <definedName name="__123Graph_XFTHDSELENIUM" localSheetId="7" hidden="1">#REF!</definedName>
    <definedName name="__123Graph_XFTHDSELENIUM" hidden="1">#REF!</definedName>
    <definedName name="__123Graph_XFTHDSETMAT" localSheetId="7" hidden="1">#REF!</definedName>
    <definedName name="__123Graph_XFTHDSETMAT" hidden="1">#REF!</definedName>
    <definedName name="__123Graph_XFTHDSILVER" localSheetId="7" hidden="1">#REF!</definedName>
    <definedName name="__123Graph_XFTHDSILVER" hidden="1">#REF!</definedName>
    <definedName name="__123Graph_XFTHDSULFIDES" localSheetId="7" hidden="1">#REF!</definedName>
    <definedName name="__123Graph_XFTHDSULFIDES" hidden="1">#REF!</definedName>
    <definedName name="__123Graph_XFTHDTOTCHR" localSheetId="7" hidden="1">#REF!</definedName>
    <definedName name="__123Graph_XFTHDTOTCHR" hidden="1">#REF!</definedName>
    <definedName name="__123Graph_XFTHDVANADIUM" localSheetId="7" hidden="1">#REF!</definedName>
    <definedName name="__123Graph_XFTHDVANADIUM" hidden="1">#REF!</definedName>
    <definedName name="__123Graph_XFTHDZINC" localSheetId="7" hidden="1">#REF!</definedName>
    <definedName name="__123Graph_XFTHDZINC" hidden="1">#REF!</definedName>
    <definedName name="__123Graph_XTOTAL" localSheetId="12" hidden="1">#REF!</definedName>
    <definedName name="__123Graph_XTOTAL" localSheetId="7" hidden="1">#REF!</definedName>
    <definedName name="__123Graph_XTOTAL" localSheetId="14" hidden="1">#REF!</definedName>
    <definedName name="__123Graph_XTOTAL" hidden="1">#REF!</definedName>
    <definedName name="__1S" localSheetId="12" hidden="1">#REF!</definedName>
    <definedName name="__1S" localSheetId="7" hidden="1">#REF!</definedName>
    <definedName name="__1S" localSheetId="14" hidden="1">#REF!</definedName>
    <definedName name="__1S" hidden="1">#REF!</definedName>
    <definedName name="__2__123Graph_AHEAT_VALUE" localSheetId="7" hidden="1">#REF!</definedName>
    <definedName name="__2__123Graph_AHEAT_VALUE" hidden="1">#REF!</definedName>
    <definedName name="__3__123Graph_ALBS_DAY" localSheetId="7" hidden="1">#REF!</definedName>
    <definedName name="__3__123Graph_ALBS_DAY" hidden="1">#REF!</definedName>
    <definedName name="__4__123Graph_BLBS_DAY" localSheetId="7" hidden="1">#REF!</definedName>
    <definedName name="__4__123Graph_BLBS_DAY" hidden="1">#REF!</definedName>
    <definedName name="__5__123Graph_CLBS_DAY" localSheetId="7" hidden="1">#REF!</definedName>
    <definedName name="__5__123Graph_CLBS_DAY" hidden="1">#REF!</definedName>
    <definedName name="__6__123Graph_XCOMP_COST" localSheetId="7" hidden="1">#REF!</definedName>
    <definedName name="__6__123Graph_XCOMP_COST" hidden="1">#REF!</definedName>
    <definedName name="__7__123Graph_XHC_COMP" localSheetId="7" hidden="1">#REF!</definedName>
    <definedName name="__7__123Graph_XHC_COMP" hidden="1">#REF!</definedName>
    <definedName name="__8__123Graph_XHEAT_VALUE" localSheetId="7" hidden="1">#REF!</definedName>
    <definedName name="__8__123Graph_XHEAT_VALUE" hidden="1">#REF!</definedName>
    <definedName name="__9__123Graph_XLBS_DAY" localSheetId="7" hidden="1">#REF!</definedName>
    <definedName name="__9__123Graph_XLBS_DAY" hidden="1">#REF!</definedName>
    <definedName name="__ass2" localSheetId="12" hidden="1">{#N/A,#N/A,FALSE,"Annual Summary";#N/A,#N/A,FALSE,"Hourly Summary";#N/A,#N/A,FALSE,"Flare Combustion";#N/A,#N/A,FALSE,"Shipping";#N/A,#N/A,FALSE,"Process Turnaround";#N/A,#N/A,FALSE,"Lab Samples";#N/A,#N/A,FALSE,"Product Cycles 5-4";#N/A,#N/A,FALSE,"5-4.1";#N/A,#N/A,FALSE,"5-4.2";#N/A,#N/A,FALSE,"Physical Prop Data"}</definedName>
    <definedName name="__ass2" localSheetId="7" hidden="1">{#N/A,#N/A,FALSE,"Annual Summary";#N/A,#N/A,FALSE,"Hourly Summary";#N/A,#N/A,FALSE,"Flare Combustion";#N/A,#N/A,FALSE,"Shipping";#N/A,#N/A,FALSE,"Process Turnaround";#N/A,#N/A,FALSE,"Lab Samples";#N/A,#N/A,FALSE,"Product Cycles 5-4";#N/A,#N/A,FALSE,"5-4.1";#N/A,#N/A,FALSE,"5-4.2";#N/A,#N/A,FALSE,"Physical Prop Data"}</definedName>
    <definedName name="__ass2" localSheetId="14" hidden="1">{#N/A,#N/A,FALSE,"Annual Summary";#N/A,#N/A,FALSE,"Hourly Summary";#N/A,#N/A,FALSE,"Flare Combustion";#N/A,#N/A,FALSE,"Shipping";#N/A,#N/A,FALSE,"Process Turnaround";#N/A,#N/A,FALSE,"Lab Samples";#N/A,#N/A,FALSE,"Product Cycles 5-4";#N/A,#N/A,FALSE,"5-4.1";#N/A,#N/A,FALSE,"5-4.2";#N/A,#N/A,FALSE,"Physical Prop Data"}</definedName>
    <definedName name="__ass2" hidden="1">{#N/A,#N/A,FALSE,"Annual Summary";#N/A,#N/A,FALSE,"Hourly Summary";#N/A,#N/A,FALSE,"Flare Combustion";#N/A,#N/A,FALSE,"Shipping";#N/A,#N/A,FALSE,"Process Turnaround";#N/A,#N/A,FALSE,"Lab Samples";#N/A,#N/A,FALSE,"Product Cycles 5-4";#N/A,#N/A,FALSE,"5-4.1";#N/A,#N/A,FALSE,"5-4.2";#N/A,#N/A,FALSE,"Physical Prop Data"}</definedName>
    <definedName name="__ass3" localSheetId="12" hidden="1">{#N/A,#N/A,FALSE,"Annual Summary";#N/A,#N/A,FALSE,"Hourly Summary";#N/A,#N/A,FALSE,"Flare Combustion";#N/A,#N/A,FALSE,"Shipping";#N/A,#N/A,FALSE,"Process Turnaround";#N/A,#N/A,FALSE,"Lab Samples";#N/A,#N/A,FALSE,"Product Cycles 5-4";#N/A,#N/A,FALSE,"5-4.1";#N/A,#N/A,FALSE,"5-4.2";#N/A,#N/A,FALSE,"Physical Prop Data"}</definedName>
    <definedName name="__ass3" localSheetId="7" hidden="1">{#N/A,#N/A,FALSE,"Annual Summary";#N/A,#N/A,FALSE,"Hourly Summary";#N/A,#N/A,FALSE,"Flare Combustion";#N/A,#N/A,FALSE,"Shipping";#N/A,#N/A,FALSE,"Process Turnaround";#N/A,#N/A,FALSE,"Lab Samples";#N/A,#N/A,FALSE,"Product Cycles 5-4";#N/A,#N/A,FALSE,"5-4.1";#N/A,#N/A,FALSE,"5-4.2";#N/A,#N/A,FALSE,"Physical Prop Data"}</definedName>
    <definedName name="__ass3" localSheetId="14" hidden="1">{#N/A,#N/A,FALSE,"Annual Summary";#N/A,#N/A,FALSE,"Hourly Summary";#N/A,#N/A,FALSE,"Flare Combustion";#N/A,#N/A,FALSE,"Shipping";#N/A,#N/A,FALSE,"Process Turnaround";#N/A,#N/A,FALSE,"Lab Samples";#N/A,#N/A,FALSE,"Product Cycles 5-4";#N/A,#N/A,FALSE,"5-4.1";#N/A,#N/A,FALSE,"5-4.2";#N/A,#N/A,FALSE,"Physical Prop Data"}</definedName>
    <definedName name="__ass3" hidden="1">{#N/A,#N/A,FALSE,"Annual Summary";#N/A,#N/A,FALSE,"Hourly Summary";#N/A,#N/A,FALSE,"Flare Combustion";#N/A,#N/A,FALSE,"Shipping";#N/A,#N/A,FALSE,"Process Turnaround";#N/A,#N/A,FALSE,"Lab Samples";#N/A,#N/A,FALSE,"Product Cycles 5-4";#N/A,#N/A,FALSE,"5-4.1";#N/A,#N/A,FALSE,"5-4.2";#N/A,#N/A,FALSE,"Physical Prop Data"}</definedName>
    <definedName name="__BS2" localSheetId="7" hidden="1">#REF!</definedName>
    <definedName name="__BS2" hidden="1">#REF!</definedName>
    <definedName name="__EPN28" localSheetId="1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EPN28" localSheetId="7"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EPN28" localSheetId="14"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EPN28"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_huh27" localSheetId="12" hidden="1">{#N/A,#N/A,FALSE,"Annual Summary";#N/A,#N/A,FALSE,"Hourly Summary";#N/A,#N/A,FALSE,"Flare Combustion";#N/A,#N/A,FALSE,"Shipping";#N/A,#N/A,FALSE,"Process Turnaround";#N/A,#N/A,FALSE,"Lab Samples";#N/A,#N/A,FALSE,"Product Cycles 5-4";#N/A,#N/A,FALSE,"5-4.1";#N/A,#N/A,FALSE,"5-4.2";#N/A,#N/A,FALSE,"Physical Prop Data"}</definedName>
    <definedName name="__huh27" localSheetId="7" hidden="1">{#N/A,#N/A,FALSE,"Annual Summary";#N/A,#N/A,FALSE,"Hourly Summary";#N/A,#N/A,FALSE,"Flare Combustion";#N/A,#N/A,FALSE,"Shipping";#N/A,#N/A,FALSE,"Process Turnaround";#N/A,#N/A,FALSE,"Lab Samples";#N/A,#N/A,FALSE,"Product Cycles 5-4";#N/A,#N/A,FALSE,"5-4.1";#N/A,#N/A,FALSE,"5-4.2";#N/A,#N/A,FALSE,"Physical Prop Data"}</definedName>
    <definedName name="__huh27" localSheetId="14" hidden="1">{#N/A,#N/A,FALSE,"Annual Summary";#N/A,#N/A,FALSE,"Hourly Summary";#N/A,#N/A,FALSE,"Flare Combustion";#N/A,#N/A,FALSE,"Shipping";#N/A,#N/A,FALSE,"Process Turnaround";#N/A,#N/A,FALSE,"Lab Samples";#N/A,#N/A,FALSE,"Product Cycles 5-4";#N/A,#N/A,FALSE,"5-4.1";#N/A,#N/A,FALSE,"5-4.2";#N/A,#N/A,FALSE,"Physical Prop Data"}</definedName>
    <definedName name="__huh27" hidden="1">{#N/A,#N/A,FALSE,"Annual Summary";#N/A,#N/A,FALSE,"Hourly Summary";#N/A,#N/A,FALSE,"Flare Combustion";#N/A,#N/A,FALSE,"Shipping";#N/A,#N/A,FALSE,"Process Turnaround";#N/A,#N/A,FALSE,"Lab Samples";#N/A,#N/A,FALSE,"Product Cycles 5-4";#N/A,#N/A,FALSE,"5-4.1";#N/A,#N/A,FALSE,"5-4.2";#N/A,#N/A,FALSE,"Physical Prop Data"}</definedName>
    <definedName name="__huh28" localSheetId="12" hidden="1">{#N/A,#N/A,FALSE,"Annual Summary";#N/A,#N/A,FALSE,"Hourly Summary";#N/A,#N/A,FALSE,"Flare Combustion";#N/A,#N/A,FALSE,"Shipping";#N/A,#N/A,FALSE,"Process Turnaround";#N/A,#N/A,FALSE,"Lab Samples";#N/A,#N/A,FALSE,"Product Cycles 5-4";#N/A,#N/A,FALSE,"5-4.1";#N/A,#N/A,FALSE,"5-4.2";#N/A,#N/A,FALSE,"Physical Prop Data"}</definedName>
    <definedName name="__huh28" localSheetId="7" hidden="1">{#N/A,#N/A,FALSE,"Annual Summary";#N/A,#N/A,FALSE,"Hourly Summary";#N/A,#N/A,FALSE,"Flare Combustion";#N/A,#N/A,FALSE,"Shipping";#N/A,#N/A,FALSE,"Process Turnaround";#N/A,#N/A,FALSE,"Lab Samples";#N/A,#N/A,FALSE,"Product Cycles 5-4";#N/A,#N/A,FALSE,"5-4.1";#N/A,#N/A,FALSE,"5-4.2";#N/A,#N/A,FALSE,"Physical Prop Data"}</definedName>
    <definedName name="__huh28" localSheetId="14" hidden="1">{#N/A,#N/A,FALSE,"Annual Summary";#N/A,#N/A,FALSE,"Hourly Summary";#N/A,#N/A,FALSE,"Flare Combustion";#N/A,#N/A,FALSE,"Shipping";#N/A,#N/A,FALSE,"Process Turnaround";#N/A,#N/A,FALSE,"Lab Samples";#N/A,#N/A,FALSE,"Product Cycles 5-4";#N/A,#N/A,FALSE,"5-4.1";#N/A,#N/A,FALSE,"5-4.2";#N/A,#N/A,FALSE,"Physical Prop Data"}</definedName>
    <definedName name="__huh28" hidden="1">{#N/A,#N/A,FALSE,"Annual Summary";#N/A,#N/A,FALSE,"Hourly Summary";#N/A,#N/A,FALSE,"Flare Combustion";#N/A,#N/A,FALSE,"Shipping";#N/A,#N/A,FALSE,"Process Turnaround";#N/A,#N/A,FALSE,"Lab Samples";#N/A,#N/A,FALSE,"Product Cycles 5-4";#N/A,#N/A,FALSE,"5-4.1";#N/A,#N/A,FALSE,"5-4.2";#N/A,#N/A,FALSE,"Physical Prop Data"}</definedName>
    <definedName name="__huh29" localSheetId="12" hidden="1">{#N/A,#N/A,FALSE,"Annual Summary";#N/A,#N/A,FALSE,"Hourly Summary";#N/A,#N/A,FALSE,"Flare Combustion";#N/A,#N/A,FALSE,"Shipping";#N/A,#N/A,FALSE,"Process Turnaround";#N/A,#N/A,FALSE,"Lab Samples";#N/A,#N/A,FALSE,"Product Cycles 5-4";#N/A,#N/A,FALSE,"5-4.1";#N/A,#N/A,FALSE,"5-4.2";#N/A,#N/A,FALSE,"Physical Prop Data"}</definedName>
    <definedName name="__huh29" localSheetId="7" hidden="1">{#N/A,#N/A,FALSE,"Annual Summary";#N/A,#N/A,FALSE,"Hourly Summary";#N/A,#N/A,FALSE,"Flare Combustion";#N/A,#N/A,FALSE,"Shipping";#N/A,#N/A,FALSE,"Process Turnaround";#N/A,#N/A,FALSE,"Lab Samples";#N/A,#N/A,FALSE,"Product Cycles 5-4";#N/A,#N/A,FALSE,"5-4.1";#N/A,#N/A,FALSE,"5-4.2";#N/A,#N/A,FALSE,"Physical Prop Data"}</definedName>
    <definedName name="__huh29" localSheetId="14" hidden="1">{#N/A,#N/A,FALSE,"Annual Summary";#N/A,#N/A,FALSE,"Hourly Summary";#N/A,#N/A,FALSE,"Flare Combustion";#N/A,#N/A,FALSE,"Shipping";#N/A,#N/A,FALSE,"Process Turnaround";#N/A,#N/A,FALSE,"Lab Samples";#N/A,#N/A,FALSE,"Product Cycles 5-4";#N/A,#N/A,FALSE,"5-4.1";#N/A,#N/A,FALSE,"5-4.2";#N/A,#N/A,FALSE,"Physical Prop Data"}</definedName>
    <definedName name="__huh29" hidden="1">{#N/A,#N/A,FALSE,"Annual Summary";#N/A,#N/A,FALSE,"Hourly Summary";#N/A,#N/A,FALSE,"Flare Combustion";#N/A,#N/A,FALSE,"Shipping";#N/A,#N/A,FALSE,"Process Turnaround";#N/A,#N/A,FALSE,"Lab Samples";#N/A,#N/A,FALSE,"Product Cycles 5-4";#N/A,#N/A,FALSE,"5-4.1";#N/A,#N/A,FALSE,"5-4.2";#N/A,#N/A,FALSE,"Physical Prop Data"}</definedName>
    <definedName name="__huh30" localSheetId="12" hidden="1">{#N/A,#N/A,FALSE,"Annual Summary";#N/A,#N/A,FALSE,"Hourly Summary";#N/A,#N/A,FALSE,"Flare Combustion";#N/A,#N/A,FALSE,"Shipping";#N/A,#N/A,FALSE,"Process Turnaround";#N/A,#N/A,FALSE,"Lab Samples";#N/A,#N/A,FALSE,"Product Cycles 5-4";#N/A,#N/A,FALSE,"5-4.1";#N/A,#N/A,FALSE,"5-4.2";#N/A,#N/A,FALSE,"Physical Prop Data"}</definedName>
    <definedName name="__huh30" localSheetId="7" hidden="1">{#N/A,#N/A,FALSE,"Annual Summary";#N/A,#N/A,FALSE,"Hourly Summary";#N/A,#N/A,FALSE,"Flare Combustion";#N/A,#N/A,FALSE,"Shipping";#N/A,#N/A,FALSE,"Process Turnaround";#N/A,#N/A,FALSE,"Lab Samples";#N/A,#N/A,FALSE,"Product Cycles 5-4";#N/A,#N/A,FALSE,"5-4.1";#N/A,#N/A,FALSE,"5-4.2";#N/A,#N/A,FALSE,"Physical Prop Data"}</definedName>
    <definedName name="__huh30" localSheetId="14" hidden="1">{#N/A,#N/A,FALSE,"Annual Summary";#N/A,#N/A,FALSE,"Hourly Summary";#N/A,#N/A,FALSE,"Flare Combustion";#N/A,#N/A,FALSE,"Shipping";#N/A,#N/A,FALSE,"Process Turnaround";#N/A,#N/A,FALSE,"Lab Samples";#N/A,#N/A,FALSE,"Product Cycles 5-4";#N/A,#N/A,FALSE,"5-4.1";#N/A,#N/A,FALSE,"5-4.2";#N/A,#N/A,FALSE,"Physical Prop Data"}</definedName>
    <definedName name="__huh30" hidden="1">{#N/A,#N/A,FALSE,"Annual Summary";#N/A,#N/A,FALSE,"Hourly Summary";#N/A,#N/A,FALSE,"Flare Combustion";#N/A,#N/A,FALSE,"Shipping";#N/A,#N/A,FALSE,"Process Turnaround";#N/A,#N/A,FALSE,"Lab Samples";#N/A,#N/A,FALSE,"Product Cycles 5-4";#N/A,#N/A,FALSE,"5-4.1";#N/A,#N/A,FALSE,"5-4.2";#N/A,#N/A,FALSE,"Physical Prop Data"}</definedName>
    <definedName name="__huh31" localSheetId="12" hidden="1">{#N/A,#N/A,FALSE,"Annual Summary";#N/A,#N/A,FALSE,"Hourly Summary";#N/A,#N/A,FALSE,"Flare Combustion";#N/A,#N/A,FALSE,"Shipping";#N/A,#N/A,FALSE,"Process Turnaround";#N/A,#N/A,FALSE,"Lab Samples";#N/A,#N/A,FALSE,"Product Cycles 5-4";#N/A,#N/A,FALSE,"5-4.1";#N/A,#N/A,FALSE,"5-4.2";#N/A,#N/A,FALSE,"Physical Prop Data"}</definedName>
    <definedName name="__huh31" localSheetId="7" hidden="1">{#N/A,#N/A,FALSE,"Annual Summary";#N/A,#N/A,FALSE,"Hourly Summary";#N/A,#N/A,FALSE,"Flare Combustion";#N/A,#N/A,FALSE,"Shipping";#N/A,#N/A,FALSE,"Process Turnaround";#N/A,#N/A,FALSE,"Lab Samples";#N/A,#N/A,FALSE,"Product Cycles 5-4";#N/A,#N/A,FALSE,"5-4.1";#N/A,#N/A,FALSE,"5-4.2";#N/A,#N/A,FALSE,"Physical Prop Data"}</definedName>
    <definedName name="__huh31" localSheetId="14" hidden="1">{#N/A,#N/A,FALSE,"Annual Summary";#N/A,#N/A,FALSE,"Hourly Summary";#N/A,#N/A,FALSE,"Flare Combustion";#N/A,#N/A,FALSE,"Shipping";#N/A,#N/A,FALSE,"Process Turnaround";#N/A,#N/A,FALSE,"Lab Samples";#N/A,#N/A,FALSE,"Product Cycles 5-4";#N/A,#N/A,FALSE,"5-4.1";#N/A,#N/A,FALSE,"5-4.2";#N/A,#N/A,FALSE,"Physical Prop Data"}</definedName>
    <definedName name="__huh31" hidden="1">{#N/A,#N/A,FALSE,"Annual Summary";#N/A,#N/A,FALSE,"Hourly Summary";#N/A,#N/A,FALSE,"Flare Combustion";#N/A,#N/A,FALSE,"Shipping";#N/A,#N/A,FALSE,"Process Turnaround";#N/A,#N/A,FALSE,"Lab Samples";#N/A,#N/A,FALSE,"Product Cycles 5-4";#N/A,#N/A,FALSE,"5-4.1";#N/A,#N/A,FALSE,"5-4.2";#N/A,#N/A,FALSE,"Physical Prop Data"}</definedName>
    <definedName name="__huh32" localSheetId="12" hidden="1">{#N/A,#N/A,FALSE,"Annual Summary";#N/A,#N/A,FALSE,"Hourly Summary";#N/A,#N/A,FALSE,"Flare Combustion";#N/A,#N/A,FALSE,"Shipping";#N/A,#N/A,FALSE,"Process Turnaround";#N/A,#N/A,FALSE,"Lab Samples";#N/A,#N/A,FALSE,"Product Cycles 5-4";#N/A,#N/A,FALSE,"5-4.1";#N/A,#N/A,FALSE,"5-4.2";#N/A,#N/A,FALSE,"Physical Prop Data"}</definedName>
    <definedName name="__huh32" localSheetId="7" hidden="1">{#N/A,#N/A,FALSE,"Annual Summary";#N/A,#N/A,FALSE,"Hourly Summary";#N/A,#N/A,FALSE,"Flare Combustion";#N/A,#N/A,FALSE,"Shipping";#N/A,#N/A,FALSE,"Process Turnaround";#N/A,#N/A,FALSE,"Lab Samples";#N/A,#N/A,FALSE,"Product Cycles 5-4";#N/A,#N/A,FALSE,"5-4.1";#N/A,#N/A,FALSE,"5-4.2";#N/A,#N/A,FALSE,"Physical Prop Data"}</definedName>
    <definedName name="__huh32" localSheetId="14" hidden="1">{#N/A,#N/A,FALSE,"Annual Summary";#N/A,#N/A,FALSE,"Hourly Summary";#N/A,#N/A,FALSE,"Flare Combustion";#N/A,#N/A,FALSE,"Shipping";#N/A,#N/A,FALSE,"Process Turnaround";#N/A,#N/A,FALSE,"Lab Samples";#N/A,#N/A,FALSE,"Product Cycles 5-4";#N/A,#N/A,FALSE,"5-4.1";#N/A,#N/A,FALSE,"5-4.2";#N/A,#N/A,FALSE,"Physical Prop Data"}</definedName>
    <definedName name="__huh32" hidden="1">{#N/A,#N/A,FALSE,"Annual Summary";#N/A,#N/A,FALSE,"Hourly Summary";#N/A,#N/A,FALSE,"Flare Combustion";#N/A,#N/A,FALSE,"Shipping";#N/A,#N/A,FALSE,"Process Turnaround";#N/A,#N/A,FALSE,"Lab Samples";#N/A,#N/A,FALSE,"Product Cycles 5-4";#N/A,#N/A,FALSE,"5-4.1";#N/A,#N/A,FALSE,"5-4.2";#N/A,#N/A,FALSE,"Physical Prop Data"}</definedName>
    <definedName name="__huh33" localSheetId="12" hidden="1">{#N/A,#N/A,FALSE,"Annual Summary";#N/A,#N/A,FALSE,"Hourly Summary";#N/A,#N/A,FALSE,"Flare Combustion";#N/A,#N/A,FALSE,"Shipping";#N/A,#N/A,FALSE,"Process Turnaround";#N/A,#N/A,FALSE,"Lab Samples";#N/A,#N/A,FALSE,"Product Cycles 5-4";#N/A,#N/A,FALSE,"5-4.1";#N/A,#N/A,FALSE,"5-4.2";#N/A,#N/A,FALSE,"Physical Prop Data"}</definedName>
    <definedName name="__huh33" localSheetId="7" hidden="1">{#N/A,#N/A,FALSE,"Annual Summary";#N/A,#N/A,FALSE,"Hourly Summary";#N/A,#N/A,FALSE,"Flare Combustion";#N/A,#N/A,FALSE,"Shipping";#N/A,#N/A,FALSE,"Process Turnaround";#N/A,#N/A,FALSE,"Lab Samples";#N/A,#N/A,FALSE,"Product Cycles 5-4";#N/A,#N/A,FALSE,"5-4.1";#N/A,#N/A,FALSE,"5-4.2";#N/A,#N/A,FALSE,"Physical Prop Data"}</definedName>
    <definedName name="__huh33" localSheetId="14" hidden="1">{#N/A,#N/A,FALSE,"Annual Summary";#N/A,#N/A,FALSE,"Hourly Summary";#N/A,#N/A,FALSE,"Flare Combustion";#N/A,#N/A,FALSE,"Shipping";#N/A,#N/A,FALSE,"Process Turnaround";#N/A,#N/A,FALSE,"Lab Samples";#N/A,#N/A,FALSE,"Product Cycles 5-4";#N/A,#N/A,FALSE,"5-4.1";#N/A,#N/A,FALSE,"5-4.2";#N/A,#N/A,FALSE,"Physical Prop Data"}</definedName>
    <definedName name="__huh33" hidden="1">{#N/A,#N/A,FALSE,"Annual Summary";#N/A,#N/A,FALSE,"Hourly Summary";#N/A,#N/A,FALSE,"Flare Combustion";#N/A,#N/A,FALSE,"Shipping";#N/A,#N/A,FALSE,"Process Turnaround";#N/A,#N/A,FALSE,"Lab Samples";#N/A,#N/A,FALSE,"Product Cycles 5-4";#N/A,#N/A,FALSE,"5-4.1";#N/A,#N/A,FALSE,"5-4.2";#N/A,#N/A,FALSE,"Physical Prop Data"}</definedName>
    <definedName name="__huh34" localSheetId="12" hidden="1">{#N/A,#N/A,FALSE,"Annual Summary";#N/A,#N/A,FALSE,"Hourly Summary";#N/A,#N/A,FALSE,"Flare Combustion";#N/A,#N/A,FALSE,"Shipping";#N/A,#N/A,FALSE,"Process Turnaround";#N/A,#N/A,FALSE,"Lab Samples";#N/A,#N/A,FALSE,"Product Cycles 5-4";#N/A,#N/A,FALSE,"5-4.1";#N/A,#N/A,FALSE,"5-4.2";#N/A,#N/A,FALSE,"Physical Prop Data"}</definedName>
    <definedName name="__huh34" localSheetId="7" hidden="1">{#N/A,#N/A,FALSE,"Annual Summary";#N/A,#N/A,FALSE,"Hourly Summary";#N/A,#N/A,FALSE,"Flare Combustion";#N/A,#N/A,FALSE,"Shipping";#N/A,#N/A,FALSE,"Process Turnaround";#N/A,#N/A,FALSE,"Lab Samples";#N/A,#N/A,FALSE,"Product Cycles 5-4";#N/A,#N/A,FALSE,"5-4.1";#N/A,#N/A,FALSE,"5-4.2";#N/A,#N/A,FALSE,"Physical Prop Data"}</definedName>
    <definedName name="__huh34" localSheetId="14" hidden="1">{#N/A,#N/A,FALSE,"Annual Summary";#N/A,#N/A,FALSE,"Hourly Summary";#N/A,#N/A,FALSE,"Flare Combustion";#N/A,#N/A,FALSE,"Shipping";#N/A,#N/A,FALSE,"Process Turnaround";#N/A,#N/A,FALSE,"Lab Samples";#N/A,#N/A,FALSE,"Product Cycles 5-4";#N/A,#N/A,FALSE,"5-4.1";#N/A,#N/A,FALSE,"5-4.2";#N/A,#N/A,FALSE,"Physical Prop Data"}</definedName>
    <definedName name="__huh34" hidden="1">{#N/A,#N/A,FALSE,"Annual Summary";#N/A,#N/A,FALSE,"Hourly Summary";#N/A,#N/A,FALSE,"Flare Combustion";#N/A,#N/A,FALSE,"Shipping";#N/A,#N/A,FALSE,"Process Turnaround";#N/A,#N/A,FALSE,"Lab Samples";#N/A,#N/A,FALSE,"Product Cycles 5-4";#N/A,#N/A,FALSE,"5-4.1";#N/A,#N/A,FALSE,"5-4.2";#N/A,#N/A,FALSE,"Physical Prop Data"}</definedName>
    <definedName name="__huh35" localSheetId="12" hidden="1">{#N/A,#N/A,FALSE,"Annual Summary";#N/A,#N/A,FALSE,"Hourly Summary";#N/A,#N/A,FALSE,"Flare Combustion";#N/A,#N/A,FALSE,"Shipping";#N/A,#N/A,FALSE,"Process Turnaround";#N/A,#N/A,FALSE,"Lab Samples";#N/A,#N/A,FALSE,"Product Cycles 5-4";#N/A,#N/A,FALSE,"5-4.1";#N/A,#N/A,FALSE,"5-4.2";#N/A,#N/A,FALSE,"Physical Prop Data"}</definedName>
    <definedName name="__huh35" localSheetId="7" hidden="1">{#N/A,#N/A,FALSE,"Annual Summary";#N/A,#N/A,FALSE,"Hourly Summary";#N/A,#N/A,FALSE,"Flare Combustion";#N/A,#N/A,FALSE,"Shipping";#N/A,#N/A,FALSE,"Process Turnaround";#N/A,#N/A,FALSE,"Lab Samples";#N/A,#N/A,FALSE,"Product Cycles 5-4";#N/A,#N/A,FALSE,"5-4.1";#N/A,#N/A,FALSE,"5-4.2";#N/A,#N/A,FALSE,"Physical Prop Data"}</definedName>
    <definedName name="__huh35" localSheetId="14" hidden="1">{#N/A,#N/A,FALSE,"Annual Summary";#N/A,#N/A,FALSE,"Hourly Summary";#N/A,#N/A,FALSE,"Flare Combustion";#N/A,#N/A,FALSE,"Shipping";#N/A,#N/A,FALSE,"Process Turnaround";#N/A,#N/A,FALSE,"Lab Samples";#N/A,#N/A,FALSE,"Product Cycles 5-4";#N/A,#N/A,FALSE,"5-4.1";#N/A,#N/A,FALSE,"5-4.2";#N/A,#N/A,FALSE,"Physical Prop Data"}</definedName>
    <definedName name="__huh35" hidden="1">{#N/A,#N/A,FALSE,"Annual Summary";#N/A,#N/A,FALSE,"Hourly Summary";#N/A,#N/A,FALSE,"Flare Combustion";#N/A,#N/A,FALSE,"Shipping";#N/A,#N/A,FALSE,"Process Turnaround";#N/A,#N/A,FALSE,"Lab Samples";#N/A,#N/A,FALSE,"Product Cycles 5-4";#N/A,#N/A,FALSE,"5-4.1";#N/A,#N/A,FALSE,"5-4.2";#N/A,#N/A,FALSE,"Physical Prop Data"}</definedName>
    <definedName name="__huh4" localSheetId="12" hidden="1">{#N/A,#N/A,FALSE,"Annual Summary";#N/A,#N/A,FALSE,"Hourly Summary";#N/A,#N/A,FALSE,"Flare Combustion";#N/A,#N/A,FALSE,"Shipping";#N/A,#N/A,FALSE,"Process Turnaround";#N/A,#N/A,FALSE,"Lab Samples";#N/A,#N/A,FALSE,"Product Cycles 5-4";#N/A,#N/A,FALSE,"5-4.1";#N/A,#N/A,FALSE,"5-4.2";#N/A,#N/A,FALSE,"Physical Prop Data"}</definedName>
    <definedName name="__huh4" localSheetId="7" hidden="1">{#N/A,#N/A,FALSE,"Annual Summary";#N/A,#N/A,FALSE,"Hourly Summary";#N/A,#N/A,FALSE,"Flare Combustion";#N/A,#N/A,FALSE,"Shipping";#N/A,#N/A,FALSE,"Process Turnaround";#N/A,#N/A,FALSE,"Lab Samples";#N/A,#N/A,FALSE,"Product Cycles 5-4";#N/A,#N/A,FALSE,"5-4.1";#N/A,#N/A,FALSE,"5-4.2";#N/A,#N/A,FALSE,"Physical Prop Data"}</definedName>
    <definedName name="__huh4" localSheetId="14" hidden="1">{#N/A,#N/A,FALSE,"Annual Summary";#N/A,#N/A,FALSE,"Hourly Summary";#N/A,#N/A,FALSE,"Flare Combustion";#N/A,#N/A,FALSE,"Shipping";#N/A,#N/A,FALSE,"Process Turnaround";#N/A,#N/A,FALSE,"Lab Samples";#N/A,#N/A,FALSE,"Product Cycles 5-4";#N/A,#N/A,FALSE,"5-4.1";#N/A,#N/A,FALSE,"5-4.2";#N/A,#N/A,FALSE,"Physical Prop Data"}</definedName>
    <definedName name="__huh4" hidden="1">{#N/A,#N/A,FALSE,"Annual Summary";#N/A,#N/A,FALSE,"Hourly Summary";#N/A,#N/A,FALSE,"Flare Combustion";#N/A,#N/A,FALSE,"Shipping";#N/A,#N/A,FALSE,"Process Turnaround";#N/A,#N/A,FALSE,"Lab Samples";#N/A,#N/A,FALSE,"Product Cycles 5-4";#N/A,#N/A,FALSE,"5-4.1";#N/A,#N/A,FALSE,"5-4.2";#N/A,#N/A,FALSE,"Physical Prop Data"}</definedName>
    <definedName name="__huh5" localSheetId="12" hidden="1">{#N/A,#N/A,FALSE,"Annual Summary";#N/A,#N/A,FALSE,"Hourly Summary";#N/A,#N/A,FALSE,"Flare Combustion";#N/A,#N/A,FALSE,"Shipping";#N/A,#N/A,FALSE,"Process Turnaround";#N/A,#N/A,FALSE,"Lab Samples";#N/A,#N/A,FALSE,"Product Cycles 5-4";#N/A,#N/A,FALSE,"5-4.1";#N/A,#N/A,FALSE,"5-4.2";#N/A,#N/A,FALSE,"Physical Prop Data"}</definedName>
    <definedName name="__huh5" localSheetId="7" hidden="1">{#N/A,#N/A,FALSE,"Annual Summary";#N/A,#N/A,FALSE,"Hourly Summary";#N/A,#N/A,FALSE,"Flare Combustion";#N/A,#N/A,FALSE,"Shipping";#N/A,#N/A,FALSE,"Process Turnaround";#N/A,#N/A,FALSE,"Lab Samples";#N/A,#N/A,FALSE,"Product Cycles 5-4";#N/A,#N/A,FALSE,"5-4.1";#N/A,#N/A,FALSE,"5-4.2";#N/A,#N/A,FALSE,"Physical Prop Data"}</definedName>
    <definedName name="__huh5" localSheetId="14" hidden="1">{#N/A,#N/A,FALSE,"Annual Summary";#N/A,#N/A,FALSE,"Hourly Summary";#N/A,#N/A,FALSE,"Flare Combustion";#N/A,#N/A,FALSE,"Shipping";#N/A,#N/A,FALSE,"Process Turnaround";#N/A,#N/A,FALSE,"Lab Samples";#N/A,#N/A,FALSE,"Product Cycles 5-4";#N/A,#N/A,FALSE,"5-4.1";#N/A,#N/A,FALSE,"5-4.2";#N/A,#N/A,FALSE,"Physical Prop Data"}</definedName>
    <definedName name="__huh5" hidden="1">{#N/A,#N/A,FALSE,"Annual Summary";#N/A,#N/A,FALSE,"Hourly Summary";#N/A,#N/A,FALSE,"Flare Combustion";#N/A,#N/A,FALSE,"Shipping";#N/A,#N/A,FALSE,"Process Turnaround";#N/A,#N/A,FALSE,"Lab Samples";#N/A,#N/A,FALSE,"Product Cycles 5-4";#N/A,#N/A,FALSE,"5-4.1";#N/A,#N/A,FALSE,"5-4.2";#N/A,#N/A,FALSE,"Physical Prop Data"}</definedName>
    <definedName name="__huh6" localSheetId="12" hidden="1">{#N/A,#N/A,FALSE,"Annual Summary";#N/A,#N/A,FALSE,"Hourly Summary";#N/A,#N/A,FALSE,"Flare Combustion";#N/A,#N/A,FALSE,"Shipping";#N/A,#N/A,FALSE,"Process Turnaround";#N/A,#N/A,FALSE,"Lab Samples";#N/A,#N/A,FALSE,"Product Cycles 5-4";#N/A,#N/A,FALSE,"5-4.1";#N/A,#N/A,FALSE,"5-4.2";#N/A,#N/A,FALSE,"Physical Prop Data"}</definedName>
    <definedName name="__huh6" localSheetId="7" hidden="1">{#N/A,#N/A,FALSE,"Annual Summary";#N/A,#N/A,FALSE,"Hourly Summary";#N/A,#N/A,FALSE,"Flare Combustion";#N/A,#N/A,FALSE,"Shipping";#N/A,#N/A,FALSE,"Process Turnaround";#N/A,#N/A,FALSE,"Lab Samples";#N/A,#N/A,FALSE,"Product Cycles 5-4";#N/A,#N/A,FALSE,"5-4.1";#N/A,#N/A,FALSE,"5-4.2";#N/A,#N/A,FALSE,"Physical Prop Data"}</definedName>
    <definedName name="__huh6" localSheetId="14" hidden="1">{#N/A,#N/A,FALSE,"Annual Summary";#N/A,#N/A,FALSE,"Hourly Summary";#N/A,#N/A,FALSE,"Flare Combustion";#N/A,#N/A,FALSE,"Shipping";#N/A,#N/A,FALSE,"Process Turnaround";#N/A,#N/A,FALSE,"Lab Samples";#N/A,#N/A,FALSE,"Product Cycles 5-4";#N/A,#N/A,FALSE,"5-4.1";#N/A,#N/A,FALSE,"5-4.2";#N/A,#N/A,FALSE,"Physical Prop Data"}</definedName>
    <definedName name="__huh6" hidden="1">{#N/A,#N/A,FALSE,"Annual Summary";#N/A,#N/A,FALSE,"Hourly Summary";#N/A,#N/A,FALSE,"Flare Combustion";#N/A,#N/A,FALSE,"Shipping";#N/A,#N/A,FALSE,"Process Turnaround";#N/A,#N/A,FALSE,"Lab Samples";#N/A,#N/A,FALSE,"Product Cycles 5-4";#N/A,#N/A,FALSE,"5-4.1";#N/A,#N/A,FALSE,"5-4.2";#N/A,#N/A,FALSE,"Physical Prop Data"}</definedName>
    <definedName name="__huh9" localSheetId="12" hidden="1">{#N/A,#N/A,FALSE,"Annual Summary";#N/A,#N/A,FALSE,"Hourly Summary";#N/A,#N/A,FALSE,"Flare Combustion";#N/A,#N/A,FALSE,"Shipping";#N/A,#N/A,FALSE,"Process Turnaround";#N/A,#N/A,FALSE,"Lab Samples";#N/A,#N/A,FALSE,"Product Cycles 5-4";#N/A,#N/A,FALSE,"5-4.1";#N/A,#N/A,FALSE,"5-4.2";#N/A,#N/A,FALSE,"Physical Prop Data"}</definedName>
    <definedName name="__huh9" localSheetId="7" hidden="1">{#N/A,#N/A,FALSE,"Annual Summary";#N/A,#N/A,FALSE,"Hourly Summary";#N/A,#N/A,FALSE,"Flare Combustion";#N/A,#N/A,FALSE,"Shipping";#N/A,#N/A,FALSE,"Process Turnaround";#N/A,#N/A,FALSE,"Lab Samples";#N/A,#N/A,FALSE,"Product Cycles 5-4";#N/A,#N/A,FALSE,"5-4.1";#N/A,#N/A,FALSE,"5-4.2";#N/A,#N/A,FALSE,"Physical Prop Data"}</definedName>
    <definedName name="__huh9" localSheetId="14" hidden="1">{#N/A,#N/A,FALSE,"Annual Summary";#N/A,#N/A,FALSE,"Hourly Summary";#N/A,#N/A,FALSE,"Flare Combustion";#N/A,#N/A,FALSE,"Shipping";#N/A,#N/A,FALSE,"Process Turnaround";#N/A,#N/A,FALSE,"Lab Samples";#N/A,#N/A,FALSE,"Product Cycles 5-4";#N/A,#N/A,FALSE,"5-4.1";#N/A,#N/A,FALSE,"5-4.2";#N/A,#N/A,FALSE,"Physical Prop Data"}</definedName>
    <definedName name="__huh9" hidden="1">{#N/A,#N/A,FALSE,"Annual Summary";#N/A,#N/A,FALSE,"Hourly Summary";#N/A,#N/A,FALSE,"Flare Combustion";#N/A,#N/A,FALSE,"Shipping";#N/A,#N/A,FALSE,"Process Turnaround";#N/A,#N/A,FALSE,"Lab Samples";#N/A,#N/A,FALSE,"Product Cycles 5-4";#N/A,#N/A,FALSE,"5-4.1";#N/A,#N/A,FALSE,"5-4.2";#N/A,#N/A,FALSE,"Physical Prop Data"}</definedName>
    <definedName name="__IntlFixup" hidden="1">TRUE</definedName>
    <definedName name="__IntlFixupTable" localSheetId="12" hidden="1">#REF!</definedName>
    <definedName name="__IntlFixupTable" localSheetId="4" hidden="1">#REF!</definedName>
    <definedName name="__IntlFixupTable" localSheetId="7" hidden="1">#REF!</definedName>
    <definedName name="__IntlFixupTable" localSheetId="11" hidden="1">#REF!</definedName>
    <definedName name="__IntlFixupTable" localSheetId="14" hidden="1">#REF!</definedName>
    <definedName name="__IntlFixupTable" localSheetId="13" hidden="1">#REF!</definedName>
    <definedName name="__IntlFixupTable" localSheetId="3" hidden="1">#REF!</definedName>
    <definedName name="__IntlFixupTable" hidden="1">#REF!</definedName>
    <definedName name="__kb1" localSheetId="4" hidden="1">{#N/A,#N/A,FALSE,"F1-Currrent";#N/A,#N/A,FALSE,"F2-Current";#N/A,#N/A,FALSE,"F2-Proposed";#N/A,#N/A,FALSE,"F3-Current";#N/A,#N/A,FALSE,"F4-Current";#N/A,#N/A,FALSE,"F4-Proposed";#N/A,#N/A,FALSE,"Controls"}</definedName>
    <definedName name="__kb1" localSheetId="11" hidden="1">{#N/A,#N/A,FALSE,"F1-Currrent";#N/A,#N/A,FALSE,"F2-Current";#N/A,#N/A,FALSE,"F2-Proposed";#N/A,#N/A,FALSE,"F3-Current";#N/A,#N/A,FALSE,"F4-Current";#N/A,#N/A,FALSE,"F4-Proposed";#N/A,#N/A,FALSE,"Controls"}</definedName>
    <definedName name="__kb1" localSheetId="3" hidden="1">{#N/A,#N/A,FALSE,"F1-Currrent";#N/A,#N/A,FALSE,"F2-Current";#N/A,#N/A,FALSE,"F2-Proposed";#N/A,#N/A,FALSE,"F3-Current";#N/A,#N/A,FALSE,"F4-Current";#N/A,#N/A,FALSE,"F4-Proposed";#N/A,#N/A,FALSE,"Controls"}</definedName>
    <definedName name="__kb1" hidden="1">{#N/A,#N/A,FALSE,"F1-Currrent";#N/A,#N/A,FALSE,"F2-Current";#N/A,#N/A,FALSE,"F2-Proposed";#N/A,#N/A,FALSE,"F3-Current";#N/A,#N/A,FALSE,"F4-Current";#N/A,#N/A,FALSE,"F4-Proposed";#N/A,#N/A,FALSE,"Controls"}</definedName>
    <definedName name="__kb2" localSheetId="12" hidden="1">{#N/A,#N/A,FALSE,"F1-Currrent";#N/A,#N/A,FALSE,"F2-Current";#N/A,#N/A,FALSE,"F2-Proposed";#N/A,#N/A,FALSE,"F3-Current";#N/A,#N/A,FALSE,"F4-Current";#N/A,#N/A,FALSE,"F4-Proposed";#N/A,#N/A,FALSE,"Controls"}</definedName>
    <definedName name="__kb2" localSheetId="7" hidden="1">{#N/A,#N/A,FALSE,"F1-Currrent";#N/A,#N/A,FALSE,"F2-Current";#N/A,#N/A,FALSE,"F2-Proposed";#N/A,#N/A,FALSE,"F3-Current";#N/A,#N/A,FALSE,"F4-Current";#N/A,#N/A,FALSE,"F4-Proposed";#N/A,#N/A,FALSE,"Controls"}</definedName>
    <definedName name="__kb2" localSheetId="14" hidden="1">{#N/A,#N/A,FALSE,"F1-Currrent";#N/A,#N/A,FALSE,"F2-Current";#N/A,#N/A,FALSE,"F2-Proposed";#N/A,#N/A,FALSE,"F3-Current";#N/A,#N/A,FALSE,"F4-Current";#N/A,#N/A,FALSE,"F4-Proposed";#N/A,#N/A,FALSE,"Controls"}</definedName>
    <definedName name="__kb2" hidden="1">{#N/A,#N/A,FALSE,"F1-Currrent";#N/A,#N/A,FALSE,"F2-Current";#N/A,#N/A,FALSE,"F2-Proposed";#N/A,#N/A,FALSE,"F3-Current";#N/A,#N/A,FALSE,"F4-Current";#N/A,#N/A,FALSE,"F4-Proposed";#N/A,#N/A,FALSE,"Controls"}</definedName>
    <definedName name="__Key1" localSheetId="7" hidden="1">#REF!</definedName>
    <definedName name="__Key1" hidden="1">#REF!</definedName>
    <definedName name="__key2" localSheetId="12" hidden="1">#REF!</definedName>
    <definedName name="__key2" localSheetId="7" hidden="1">#REF!</definedName>
    <definedName name="__key2" localSheetId="14" hidden="1">#REF!</definedName>
    <definedName name="__key2" hidden="1">#REF!</definedName>
    <definedName name="_1_____S" localSheetId="7" hidden="1">#REF!</definedName>
    <definedName name="_1_____S" hidden="1">#REF!</definedName>
    <definedName name="_1__123Graph_A3SPO_G" localSheetId="7" hidden="1">#REF!</definedName>
    <definedName name="_1__123Graph_A3SPO_G" hidden="1">#REF!</definedName>
    <definedName name="_1__123Graph_A405_418" localSheetId="12" hidden="1">#REF!</definedName>
    <definedName name="_1__123Graph_A405_418" localSheetId="7" hidden="1">#REF!</definedName>
    <definedName name="_1__123Graph_A405_418" localSheetId="14" hidden="1">#REF!</definedName>
    <definedName name="_1__123Graph_A405_418" hidden="1">#REF!</definedName>
    <definedName name="_1__123Graph_AHC_COMP" localSheetId="7" hidden="1">#REF!</definedName>
    <definedName name="_1__123Graph_AHC_COMP" hidden="1">#REF!</definedName>
    <definedName name="_1_0_S" localSheetId="12" hidden="1">#REF!</definedName>
    <definedName name="_1_0_S" localSheetId="7" hidden="1">#REF!</definedName>
    <definedName name="_1_0_S" localSheetId="14" hidden="1">#REF!</definedName>
    <definedName name="_1_0_S" hidden="1">#REF!</definedName>
    <definedName name="_10__123Graph_XCOMP_COST" localSheetId="7" hidden="1">#REF!</definedName>
    <definedName name="_10__123Graph_XCOMP_COST" hidden="1">#REF!</definedName>
    <definedName name="_105___0_S" localSheetId="12" hidden="1">#REF!</definedName>
    <definedName name="_105___0_S" localSheetId="7" hidden="1">#REF!</definedName>
    <definedName name="_105___0_S" localSheetId="14" hidden="1">#REF!</definedName>
    <definedName name="_105___0_S" hidden="1">#REF!</definedName>
    <definedName name="_106___0_S" localSheetId="12" hidden="1">#REF!</definedName>
    <definedName name="_106___0_S" localSheetId="7" hidden="1">#REF!</definedName>
    <definedName name="_106___0_S" localSheetId="14" hidden="1">#REF!</definedName>
    <definedName name="_106___0_S" hidden="1">#REF!</definedName>
    <definedName name="_11__123Graph_XHC_COMP" localSheetId="7" hidden="1">#REF!</definedName>
    <definedName name="_11__123Graph_XHC_COMP" hidden="1">#REF!</definedName>
    <definedName name="_12__123Graph_XHEAT_VALUE" localSheetId="7" hidden="1">#REF!</definedName>
    <definedName name="_12__123Graph_XHEAT_VALUE" hidden="1">#REF!</definedName>
    <definedName name="_12_0_S" localSheetId="12" hidden="1">#REF!</definedName>
    <definedName name="_12_0_S" localSheetId="7" hidden="1">#REF!</definedName>
    <definedName name="_12_0_S" localSheetId="14" hidden="1">#REF!</definedName>
    <definedName name="_12_0_S" hidden="1">#REF!</definedName>
    <definedName name="_13__123Graph_XLBS_DAY" localSheetId="7" hidden="1">#REF!</definedName>
    <definedName name="_13__123Graph_XLBS_DAY" hidden="1">#REF!</definedName>
    <definedName name="_158____0_S" localSheetId="12" hidden="1">#REF!</definedName>
    <definedName name="_158____0_S" localSheetId="7" hidden="1">#REF!</definedName>
    <definedName name="_158____0_S" localSheetId="14" hidden="1">#REF!</definedName>
    <definedName name="_158____0_S" hidden="1">#REF!</definedName>
    <definedName name="_159____0_S" localSheetId="12" hidden="1">#REF!</definedName>
    <definedName name="_159____0_S" localSheetId="7" hidden="1">#REF!</definedName>
    <definedName name="_159____0_S" localSheetId="14" hidden="1">#REF!</definedName>
    <definedName name="_159____0_S" hidden="1">#REF!</definedName>
    <definedName name="_16_0_S" localSheetId="12" hidden="1">#REF!</definedName>
    <definedName name="_16_0_S" localSheetId="7" hidden="1">#REF!</definedName>
    <definedName name="_16_0_S" localSheetId="14" hidden="1">#REF!</definedName>
    <definedName name="_16_0_S" hidden="1">#REF!</definedName>
    <definedName name="_1S" localSheetId="12" hidden="1">#REF!</definedName>
    <definedName name="_1S" localSheetId="7" hidden="1">#REF!</definedName>
    <definedName name="_1S" localSheetId="14" hidden="1">#REF!</definedName>
    <definedName name="_1S" hidden="1">#REF!</definedName>
    <definedName name="_2___0_S" localSheetId="12" hidden="1">#REF!</definedName>
    <definedName name="_2___0_S" localSheetId="7" hidden="1">#REF!</definedName>
    <definedName name="_2___0_S" localSheetId="14" hidden="1">#REF!</definedName>
    <definedName name="_2___0_S" hidden="1">#REF!</definedName>
    <definedName name="_2__123Graph_ACHART_1" localSheetId="13" hidden="1">#REF!</definedName>
    <definedName name="_2__123Graph_ACHART_1" hidden="1">#REF!</definedName>
    <definedName name="_2__123Graph_AFTHDO_G" localSheetId="7" hidden="1">#REF!</definedName>
    <definedName name="_2__123Graph_AFTHDO_G" hidden="1">#REF!</definedName>
    <definedName name="_2__123Graph_AHC_COMP" localSheetId="7" hidden="1">#REF!</definedName>
    <definedName name="_2__123Graph_AHC_COMP" hidden="1">#REF!</definedName>
    <definedName name="_2__123Graph_AHEAT_VALUE" localSheetId="7" hidden="1">#REF!</definedName>
    <definedName name="_2__123Graph_AHEAT_VALUE" hidden="1">#REF!</definedName>
    <definedName name="_2_0_S" localSheetId="12" hidden="1">#REF!</definedName>
    <definedName name="_2_0_S" localSheetId="7" hidden="1">#REF!</definedName>
    <definedName name="_2_0_S" localSheetId="14" hidden="1">#REF!</definedName>
    <definedName name="_2_0_S" hidden="1">#REF!</definedName>
    <definedName name="_20S" localSheetId="12" hidden="1">#REF!</definedName>
    <definedName name="_20S" localSheetId="7" hidden="1">#REF!</definedName>
    <definedName name="_20S" localSheetId="14" hidden="1">#REF!</definedName>
    <definedName name="_20S" hidden="1">#REF!</definedName>
    <definedName name="_3_____S" localSheetId="12" hidden="1">#REF!</definedName>
    <definedName name="_3_____S" localSheetId="7" hidden="1">#REF!</definedName>
    <definedName name="_3_____S" localSheetId="14" hidden="1">#REF!</definedName>
    <definedName name="_3_____S" hidden="1">#REF!</definedName>
    <definedName name="_3__123Graph_AHEAT_VALUE" localSheetId="7" hidden="1">#REF!</definedName>
    <definedName name="_3__123Graph_AHEAT_VALUE" hidden="1">#REF!</definedName>
    <definedName name="_3__123Graph_ALBS_DAY" localSheetId="7" hidden="1">#REF!</definedName>
    <definedName name="_3__123Graph_ALBS_DAY" hidden="1">#REF!</definedName>
    <definedName name="_3__123Graph_B3SPO_G" localSheetId="7" hidden="1">#REF!</definedName>
    <definedName name="_3__123Graph_B3SPO_G" hidden="1">#REF!</definedName>
    <definedName name="_3_0_S" localSheetId="12" hidden="1">#REF!</definedName>
    <definedName name="_3_0_S" localSheetId="7" hidden="1">#REF!</definedName>
    <definedName name="_3_0_S" localSheetId="14" hidden="1">#REF!</definedName>
    <definedName name="_3_0_S" hidden="1">#REF!</definedName>
    <definedName name="_33S" localSheetId="12" hidden="1">#REF!</definedName>
    <definedName name="_33S" localSheetId="7" hidden="1">#REF!</definedName>
    <definedName name="_33S" localSheetId="14" hidden="1">#REF!</definedName>
    <definedName name="_33S" hidden="1">#REF!</definedName>
    <definedName name="_3S" localSheetId="12" hidden="1">#REF!</definedName>
    <definedName name="_3S" localSheetId="7" hidden="1">#REF!</definedName>
    <definedName name="_3S" localSheetId="14" hidden="1">#REF!</definedName>
    <definedName name="_3S" hidden="1">#REF!</definedName>
    <definedName name="_4___0_S" localSheetId="12" hidden="1">#REF!</definedName>
    <definedName name="_4___0_S" localSheetId="7" hidden="1">#REF!</definedName>
    <definedName name="_4___0_S" localSheetId="14" hidden="1">#REF!</definedName>
    <definedName name="_4___0_S" hidden="1">#REF!</definedName>
    <definedName name="_4__123Graph_ALBS_DAY" localSheetId="7" hidden="1">#REF!</definedName>
    <definedName name="_4__123Graph_ALBS_DAY" hidden="1">#REF!</definedName>
    <definedName name="_4__123Graph_BFTHDO_G" localSheetId="7" hidden="1">#REF!</definedName>
    <definedName name="_4__123Graph_BFTHDO_G" hidden="1">#REF!</definedName>
    <definedName name="_4__123Graph_BLBS_DAY" localSheetId="7" hidden="1">#REF!</definedName>
    <definedName name="_4__123Graph_BLBS_DAY" hidden="1">#REF!</definedName>
    <definedName name="_4__123Graph_XCHART_1" localSheetId="11" hidden="1">#REF!</definedName>
    <definedName name="_4__123Graph_XCHART_1" localSheetId="13" hidden="1">#REF!</definedName>
    <definedName name="_4__123Graph_XCHART_1" hidden="1">#REF!</definedName>
    <definedName name="_40_0_S" localSheetId="7" hidden="1">#REF!</definedName>
    <definedName name="_40_0_S" hidden="1">#REF!</definedName>
    <definedName name="_4S" localSheetId="7" hidden="1">#REF!</definedName>
    <definedName name="_4S" hidden="1">#REF!</definedName>
    <definedName name="_5______S" localSheetId="12" hidden="1">#REF!</definedName>
    <definedName name="_5______S" localSheetId="7" hidden="1">#REF!</definedName>
    <definedName name="_5______S" localSheetId="14" hidden="1">#REF!</definedName>
    <definedName name="_5______S" hidden="1">#REF!</definedName>
    <definedName name="_5__123Graph_B405_418" localSheetId="12" hidden="1">#REF!</definedName>
    <definedName name="_5__123Graph_B405_418" localSheetId="7" hidden="1">#REF!</definedName>
    <definedName name="_5__123Graph_B405_418" localSheetId="14" hidden="1">#REF!</definedName>
    <definedName name="_5__123Graph_B405_418" hidden="1">#REF!</definedName>
    <definedName name="_5__123Graph_CLBS_DAY" localSheetId="7" hidden="1">#REF!</definedName>
    <definedName name="_5__123Graph_CLBS_DAY" hidden="1">#REF!</definedName>
    <definedName name="_5__123Graph_X3SPO_G" localSheetId="7" hidden="1">#REF!</definedName>
    <definedName name="_5__123Graph_X3SPO_G" hidden="1">#REF!</definedName>
    <definedName name="_52_0_S" localSheetId="12" hidden="1">#REF!</definedName>
    <definedName name="_52_0_S" localSheetId="7" hidden="1">#REF!</definedName>
    <definedName name="_52_0_S" localSheetId="14" hidden="1">#REF!</definedName>
    <definedName name="_52_0_S" hidden="1">#REF!</definedName>
    <definedName name="_53_0_S" localSheetId="12" hidden="1">#REF!</definedName>
    <definedName name="_53_0_S" localSheetId="7" hidden="1">#REF!</definedName>
    <definedName name="_53_0_S" localSheetId="14" hidden="1">#REF!</definedName>
    <definedName name="_53_0_S" hidden="1">#REF!</definedName>
    <definedName name="_5S" localSheetId="12" hidden="1">#REF!</definedName>
    <definedName name="_5S" localSheetId="7" hidden="1">#REF!</definedName>
    <definedName name="_5S" localSheetId="14" hidden="1">#REF!</definedName>
    <definedName name="_5S" hidden="1">#REF!</definedName>
    <definedName name="_6____0_S" localSheetId="12" hidden="1">#REF!</definedName>
    <definedName name="_6____0_S" localSheetId="7" hidden="1">#REF!</definedName>
    <definedName name="_6____0_S" localSheetId="14" hidden="1">#REF!</definedName>
    <definedName name="_6____0_S" hidden="1">#REF!</definedName>
    <definedName name="_6__123Graph_BLBS_DAY" localSheetId="7" hidden="1">#REF!</definedName>
    <definedName name="_6__123Graph_BLBS_DAY" hidden="1">#REF!</definedName>
    <definedName name="_6__123Graph_XCOMP_COST" localSheetId="7" hidden="1">#REF!</definedName>
    <definedName name="_6__123Graph_XCOMP_COST" hidden="1">#REF!</definedName>
    <definedName name="_6__123Graph_XFTHDO_G" localSheetId="7" hidden="1">#REF!</definedName>
    <definedName name="_6__123Graph_XFTHDO_G" hidden="1">#REF!</definedName>
    <definedName name="_6_0_S" localSheetId="12" hidden="1">#REF!</definedName>
    <definedName name="_6_0_S" localSheetId="7" hidden="1">#REF!</definedName>
    <definedName name="_6_0_S" localSheetId="14" hidden="1">#REF!</definedName>
    <definedName name="_6_0_S" hidden="1">#REF!</definedName>
    <definedName name="_66_____S" localSheetId="12" hidden="1">#REF!</definedName>
    <definedName name="_66_____S" localSheetId="7" hidden="1">#REF!</definedName>
    <definedName name="_66_____S" localSheetId="14" hidden="1">#REF!</definedName>
    <definedName name="_66_____S" hidden="1">#REF!</definedName>
    <definedName name="_7__123Graph_CLBS_DAY" localSheetId="7" hidden="1">#REF!</definedName>
    <definedName name="_7__123Graph_CLBS_DAY" hidden="1">#REF!</definedName>
    <definedName name="_7__123Graph_XHC_COMP" localSheetId="7" hidden="1">#REF!</definedName>
    <definedName name="_7__123Graph_XHC_COMP" hidden="1">#REF!</definedName>
    <definedName name="_8__123Graph_LBL_A405_418" localSheetId="12" hidden="1">#REF!</definedName>
    <definedName name="_8__123Graph_LBL_A405_418" localSheetId="7" hidden="1">#REF!</definedName>
    <definedName name="_8__123Graph_LBL_A405_418" localSheetId="14" hidden="1">#REF!</definedName>
    <definedName name="_8__123Graph_LBL_A405_418" hidden="1">#REF!</definedName>
    <definedName name="_8__123Graph_XHEAT_VALUE" localSheetId="7" hidden="1">#REF!</definedName>
    <definedName name="_8__123Graph_XHEAT_VALUE" hidden="1">#REF!</definedName>
    <definedName name="_8S" localSheetId="7" hidden="1">#REF!</definedName>
    <definedName name="_8S" hidden="1">#REF!</definedName>
    <definedName name="_9__123Graph_X405_418" localSheetId="12" hidden="1">#REF!</definedName>
    <definedName name="_9__123Graph_X405_418" localSheetId="7" hidden="1">#REF!</definedName>
    <definedName name="_9__123Graph_X405_418" localSheetId="14" hidden="1">#REF!</definedName>
    <definedName name="_9__123Graph_X405_418" hidden="1">#REF!</definedName>
    <definedName name="_9__123Graph_XLBS_DAY" localSheetId="7" hidden="1">#REF!</definedName>
    <definedName name="_9__123Graph_XLBS_DAY" hidden="1">#REF!</definedName>
    <definedName name="_99______S" localSheetId="12" hidden="1">#REF!</definedName>
    <definedName name="_99______S" localSheetId="7" hidden="1">#REF!</definedName>
    <definedName name="_99______S" localSheetId="14" hidden="1">#REF!</definedName>
    <definedName name="_99______S" hidden="1">#REF!</definedName>
    <definedName name="_a" localSheetId="12" hidden="1">{#N/A,#N/A,FALSE,"Annual Summary";#N/A,#N/A,FALSE,"Hourly Summary";#N/A,#N/A,FALSE,"Flare Combustion";#N/A,#N/A,FALSE,"Shipping";#N/A,#N/A,FALSE,"Process Turnaround";#N/A,#N/A,FALSE,"Lab Samples";#N/A,#N/A,FALSE,"Product Cycles 5-4";#N/A,#N/A,FALSE,"5-4.1";#N/A,#N/A,FALSE,"5-4.2";#N/A,#N/A,FALSE,"Physical Prop Data"}</definedName>
    <definedName name="_a" localSheetId="7" hidden="1">{#N/A,#N/A,FALSE,"Annual Summary";#N/A,#N/A,FALSE,"Hourly Summary";#N/A,#N/A,FALSE,"Flare Combustion";#N/A,#N/A,FALSE,"Shipping";#N/A,#N/A,FALSE,"Process Turnaround";#N/A,#N/A,FALSE,"Lab Samples";#N/A,#N/A,FALSE,"Product Cycles 5-4";#N/A,#N/A,FALSE,"5-4.1";#N/A,#N/A,FALSE,"5-4.2";#N/A,#N/A,FALSE,"Physical Prop Data"}</definedName>
    <definedName name="_a" localSheetId="14" hidden="1">{#N/A,#N/A,FALSE,"Annual Summary";#N/A,#N/A,FALSE,"Hourly Summary";#N/A,#N/A,FALSE,"Flare Combustion";#N/A,#N/A,FALSE,"Shipping";#N/A,#N/A,FALSE,"Process Turnaround";#N/A,#N/A,FALSE,"Lab Samples";#N/A,#N/A,FALSE,"Product Cycles 5-4";#N/A,#N/A,FALSE,"5-4.1";#N/A,#N/A,FALSE,"5-4.2";#N/A,#N/A,FALSE,"Physical Prop Data"}</definedName>
    <definedName name="_a" hidden="1">{#N/A,#N/A,FALSE,"Annual Summary";#N/A,#N/A,FALSE,"Hourly Summary";#N/A,#N/A,FALSE,"Flare Combustion";#N/A,#N/A,FALSE,"Shipping";#N/A,#N/A,FALSE,"Process Turnaround";#N/A,#N/A,FALSE,"Lab Samples";#N/A,#N/A,FALSE,"Product Cycles 5-4";#N/A,#N/A,FALSE,"5-4.1";#N/A,#N/A,FALSE,"5-4.2";#N/A,#N/A,FALSE,"Physical Prop Data"}</definedName>
    <definedName name="_ass2" localSheetId="12" hidden="1">{#N/A,#N/A,FALSE,"Annual Summary";#N/A,#N/A,FALSE,"Hourly Summary";#N/A,#N/A,FALSE,"Flare Combustion";#N/A,#N/A,FALSE,"Shipping";#N/A,#N/A,FALSE,"Process Turnaround";#N/A,#N/A,FALSE,"Lab Samples";#N/A,#N/A,FALSE,"Product Cycles 5-4";#N/A,#N/A,FALSE,"5-4.1";#N/A,#N/A,FALSE,"5-4.2";#N/A,#N/A,FALSE,"Physical Prop Data"}</definedName>
    <definedName name="_ass2" localSheetId="7" hidden="1">{#N/A,#N/A,FALSE,"Annual Summary";#N/A,#N/A,FALSE,"Hourly Summary";#N/A,#N/A,FALSE,"Flare Combustion";#N/A,#N/A,FALSE,"Shipping";#N/A,#N/A,FALSE,"Process Turnaround";#N/A,#N/A,FALSE,"Lab Samples";#N/A,#N/A,FALSE,"Product Cycles 5-4";#N/A,#N/A,FALSE,"5-4.1";#N/A,#N/A,FALSE,"5-4.2";#N/A,#N/A,FALSE,"Physical Prop Data"}</definedName>
    <definedName name="_ass2" localSheetId="14" hidden="1">{#N/A,#N/A,FALSE,"Annual Summary";#N/A,#N/A,FALSE,"Hourly Summary";#N/A,#N/A,FALSE,"Flare Combustion";#N/A,#N/A,FALSE,"Shipping";#N/A,#N/A,FALSE,"Process Turnaround";#N/A,#N/A,FALSE,"Lab Samples";#N/A,#N/A,FALSE,"Product Cycles 5-4";#N/A,#N/A,FALSE,"5-4.1";#N/A,#N/A,FALSE,"5-4.2";#N/A,#N/A,FALSE,"Physical Prop Data"}</definedName>
    <definedName name="_ass2" hidden="1">{#N/A,#N/A,FALSE,"Annual Summary";#N/A,#N/A,FALSE,"Hourly Summary";#N/A,#N/A,FALSE,"Flare Combustion";#N/A,#N/A,FALSE,"Shipping";#N/A,#N/A,FALSE,"Process Turnaround";#N/A,#N/A,FALSE,"Lab Samples";#N/A,#N/A,FALSE,"Product Cycles 5-4";#N/A,#N/A,FALSE,"5-4.1";#N/A,#N/A,FALSE,"5-4.2";#N/A,#N/A,FALSE,"Physical Prop Data"}</definedName>
    <definedName name="_ass3" localSheetId="12" hidden="1">{#N/A,#N/A,FALSE,"Annual Summary";#N/A,#N/A,FALSE,"Hourly Summary";#N/A,#N/A,FALSE,"Flare Combustion";#N/A,#N/A,FALSE,"Shipping";#N/A,#N/A,FALSE,"Process Turnaround";#N/A,#N/A,FALSE,"Lab Samples";#N/A,#N/A,FALSE,"Product Cycles 5-4";#N/A,#N/A,FALSE,"5-4.1";#N/A,#N/A,FALSE,"5-4.2";#N/A,#N/A,FALSE,"Physical Prop Data"}</definedName>
    <definedName name="_ass3" localSheetId="7" hidden="1">{#N/A,#N/A,FALSE,"Annual Summary";#N/A,#N/A,FALSE,"Hourly Summary";#N/A,#N/A,FALSE,"Flare Combustion";#N/A,#N/A,FALSE,"Shipping";#N/A,#N/A,FALSE,"Process Turnaround";#N/A,#N/A,FALSE,"Lab Samples";#N/A,#N/A,FALSE,"Product Cycles 5-4";#N/A,#N/A,FALSE,"5-4.1";#N/A,#N/A,FALSE,"5-4.2";#N/A,#N/A,FALSE,"Physical Prop Data"}</definedName>
    <definedName name="_ass3" localSheetId="14" hidden="1">{#N/A,#N/A,FALSE,"Annual Summary";#N/A,#N/A,FALSE,"Hourly Summary";#N/A,#N/A,FALSE,"Flare Combustion";#N/A,#N/A,FALSE,"Shipping";#N/A,#N/A,FALSE,"Process Turnaround";#N/A,#N/A,FALSE,"Lab Samples";#N/A,#N/A,FALSE,"Product Cycles 5-4";#N/A,#N/A,FALSE,"5-4.1";#N/A,#N/A,FALSE,"5-4.2";#N/A,#N/A,FALSE,"Physical Prop Data"}</definedName>
    <definedName name="_ass3" hidden="1">{#N/A,#N/A,FALSE,"Annual Summary";#N/A,#N/A,FALSE,"Hourly Summary";#N/A,#N/A,FALSE,"Flare Combustion";#N/A,#N/A,FALSE,"Shipping";#N/A,#N/A,FALSE,"Process Turnaround";#N/A,#N/A,FALSE,"Lab Samples";#N/A,#N/A,FALSE,"Product Cycles 5-4";#N/A,#N/A,FALSE,"5-4.1";#N/A,#N/A,FALSE,"5-4.2";#N/A,#N/A,FALSE,"Physical Prop Data"}</definedName>
    <definedName name="_BS2" localSheetId="7" hidden="1">#REF!</definedName>
    <definedName name="_BS2" hidden="1">#REF!</definedName>
    <definedName name="_BS3" localSheetId="7" hidden="1">#REF!</definedName>
    <definedName name="_BS3" hidden="1">#REF!</definedName>
    <definedName name="_dud2" hidden="1">#REF!</definedName>
    <definedName name="_EPN28" localSheetId="1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EPN28" localSheetId="7"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EPN28" localSheetId="14"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EPN28"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_Fill" localSheetId="12" hidden="1">#REF!</definedName>
    <definedName name="_Fill" localSheetId="4" hidden="1">#REF!</definedName>
    <definedName name="_Fill" localSheetId="7" hidden="1">#REF!</definedName>
    <definedName name="_Fill" localSheetId="11" hidden="1">#REF!</definedName>
    <definedName name="_Fill" localSheetId="14" hidden="1">#REF!</definedName>
    <definedName name="_Fill" localSheetId="13" hidden="1">#REF!</definedName>
    <definedName name="_Fill" localSheetId="3" hidden="1">#REF!</definedName>
    <definedName name="_Fill" hidden="1">#REF!</definedName>
    <definedName name="_Fill2" localSheetId="12" hidden="1">#REF!</definedName>
    <definedName name="_Fill2" localSheetId="7" hidden="1">#REF!</definedName>
    <definedName name="_Fill2" localSheetId="14" hidden="1">#REF!</definedName>
    <definedName name="_Fill2" hidden="1">#REF!</definedName>
    <definedName name="_Filla" localSheetId="7" hidden="1">#REF!</definedName>
    <definedName name="_Filla" hidden="1">#REF!</definedName>
    <definedName name="_xlnm._FilterDatabase" localSheetId="12" hidden="1">'Cooling Tower EmisCalc'!$A$1:$O$89</definedName>
    <definedName name="_xlnm._FilterDatabase" localSheetId="4" hidden="1">Decoater!$A$1:$M$381</definedName>
    <definedName name="_xlnm._FilterDatabase" localSheetId="7" hidden="1">Degasser!$A$1:$M$82</definedName>
    <definedName name="_xlnm._FilterDatabase" localSheetId="10" hidden="1">'Dross House'!$A$1:$IN$161</definedName>
    <definedName name="_xlnm._FilterDatabase" localSheetId="11" hidden="1">'Dross Press'!$A$1:$K$85</definedName>
    <definedName name="_xlnm._FilterDatabase" localSheetId="9" hidden="1">'Filter Box'!$A$1:$R$76</definedName>
    <definedName name="_xlnm._FilterDatabase" localSheetId="14" hidden="1">'Haul Roads and Yard EmisCalc'!$A$1:$N$160</definedName>
    <definedName name="_xlnm._FilterDatabase" localSheetId="6" hidden="1">Holder!$A$1:$N$211</definedName>
    <definedName name="_xlnm._FilterDatabase" localSheetId="13" hidden="1">'Lime Silo EmisCalc'!$A$1:$L$38</definedName>
    <definedName name="_xlnm._FilterDatabase" localSheetId="5" hidden="1">Sidewell!$A$1:$M$376</definedName>
    <definedName name="_xlnm._FilterDatabase" localSheetId="8" hidden="1">'Sow Dryer'!$A$1:$Q$97</definedName>
    <definedName name="_xlnm._FilterDatabase" hidden="1">#REF!</definedName>
    <definedName name="_huh27" localSheetId="12" hidden="1">{#N/A,#N/A,FALSE,"Annual Summary";#N/A,#N/A,FALSE,"Hourly Summary";#N/A,#N/A,FALSE,"Flare Combustion";#N/A,#N/A,FALSE,"Shipping";#N/A,#N/A,FALSE,"Process Turnaround";#N/A,#N/A,FALSE,"Lab Samples";#N/A,#N/A,FALSE,"Product Cycles 5-4";#N/A,#N/A,FALSE,"5-4.1";#N/A,#N/A,FALSE,"5-4.2";#N/A,#N/A,FALSE,"Physical Prop Data"}</definedName>
    <definedName name="_huh27" localSheetId="7" hidden="1">{#N/A,#N/A,FALSE,"Annual Summary";#N/A,#N/A,FALSE,"Hourly Summary";#N/A,#N/A,FALSE,"Flare Combustion";#N/A,#N/A,FALSE,"Shipping";#N/A,#N/A,FALSE,"Process Turnaround";#N/A,#N/A,FALSE,"Lab Samples";#N/A,#N/A,FALSE,"Product Cycles 5-4";#N/A,#N/A,FALSE,"5-4.1";#N/A,#N/A,FALSE,"5-4.2";#N/A,#N/A,FALSE,"Physical Prop Data"}</definedName>
    <definedName name="_huh27" localSheetId="14" hidden="1">{#N/A,#N/A,FALSE,"Annual Summary";#N/A,#N/A,FALSE,"Hourly Summary";#N/A,#N/A,FALSE,"Flare Combustion";#N/A,#N/A,FALSE,"Shipping";#N/A,#N/A,FALSE,"Process Turnaround";#N/A,#N/A,FALSE,"Lab Samples";#N/A,#N/A,FALSE,"Product Cycles 5-4";#N/A,#N/A,FALSE,"5-4.1";#N/A,#N/A,FALSE,"5-4.2";#N/A,#N/A,FALSE,"Physical Prop Data"}</definedName>
    <definedName name="_huh27" hidden="1">{#N/A,#N/A,FALSE,"Annual Summary";#N/A,#N/A,FALSE,"Hourly Summary";#N/A,#N/A,FALSE,"Flare Combustion";#N/A,#N/A,FALSE,"Shipping";#N/A,#N/A,FALSE,"Process Turnaround";#N/A,#N/A,FALSE,"Lab Samples";#N/A,#N/A,FALSE,"Product Cycles 5-4";#N/A,#N/A,FALSE,"5-4.1";#N/A,#N/A,FALSE,"5-4.2";#N/A,#N/A,FALSE,"Physical Prop Data"}</definedName>
    <definedName name="_huh28" localSheetId="12" hidden="1">{#N/A,#N/A,FALSE,"Annual Summary";#N/A,#N/A,FALSE,"Hourly Summary";#N/A,#N/A,FALSE,"Flare Combustion";#N/A,#N/A,FALSE,"Shipping";#N/A,#N/A,FALSE,"Process Turnaround";#N/A,#N/A,FALSE,"Lab Samples";#N/A,#N/A,FALSE,"Product Cycles 5-4";#N/A,#N/A,FALSE,"5-4.1";#N/A,#N/A,FALSE,"5-4.2";#N/A,#N/A,FALSE,"Physical Prop Data"}</definedName>
    <definedName name="_huh28" localSheetId="7" hidden="1">{#N/A,#N/A,FALSE,"Annual Summary";#N/A,#N/A,FALSE,"Hourly Summary";#N/A,#N/A,FALSE,"Flare Combustion";#N/A,#N/A,FALSE,"Shipping";#N/A,#N/A,FALSE,"Process Turnaround";#N/A,#N/A,FALSE,"Lab Samples";#N/A,#N/A,FALSE,"Product Cycles 5-4";#N/A,#N/A,FALSE,"5-4.1";#N/A,#N/A,FALSE,"5-4.2";#N/A,#N/A,FALSE,"Physical Prop Data"}</definedName>
    <definedName name="_huh28" localSheetId="14" hidden="1">{#N/A,#N/A,FALSE,"Annual Summary";#N/A,#N/A,FALSE,"Hourly Summary";#N/A,#N/A,FALSE,"Flare Combustion";#N/A,#N/A,FALSE,"Shipping";#N/A,#N/A,FALSE,"Process Turnaround";#N/A,#N/A,FALSE,"Lab Samples";#N/A,#N/A,FALSE,"Product Cycles 5-4";#N/A,#N/A,FALSE,"5-4.1";#N/A,#N/A,FALSE,"5-4.2";#N/A,#N/A,FALSE,"Physical Prop Data"}</definedName>
    <definedName name="_huh28" hidden="1">{#N/A,#N/A,FALSE,"Annual Summary";#N/A,#N/A,FALSE,"Hourly Summary";#N/A,#N/A,FALSE,"Flare Combustion";#N/A,#N/A,FALSE,"Shipping";#N/A,#N/A,FALSE,"Process Turnaround";#N/A,#N/A,FALSE,"Lab Samples";#N/A,#N/A,FALSE,"Product Cycles 5-4";#N/A,#N/A,FALSE,"5-4.1";#N/A,#N/A,FALSE,"5-4.2";#N/A,#N/A,FALSE,"Physical Prop Data"}</definedName>
    <definedName name="_huh29" localSheetId="12" hidden="1">{#N/A,#N/A,FALSE,"Annual Summary";#N/A,#N/A,FALSE,"Hourly Summary";#N/A,#N/A,FALSE,"Flare Combustion";#N/A,#N/A,FALSE,"Shipping";#N/A,#N/A,FALSE,"Process Turnaround";#N/A,#N/A,FALSE,"Lab Samples";#N/A,#N/A,FALSE,"Product Cycles 5-4";#N/A,#N/A,FALSE,"5-4.1";#N/A,#N/A,FALSE,"5-4.2";#N/A,#N/A,FALSE,"Physical Prop Data"}</definedName>
    <definedName name="_huh29" localSheetId="7" hidden="1">{#N/A,#N/A,FALSE,"Annual Summary";#N/A,#N/A,FALSE,"Hourly Summary";#N/A,#N/A,FALSE,"Flare Combustion";#N/A,#N/A,FALSE,"Shipping";#N/A,#N/A,FALSE,"Process Turnaround";#N/A,#N/A,FALSE,"Lab Samples";#N/A,#N/A,FALSE,"Product Cycles 5-4";#N/A,#N/A,FALSE,"5-4.1";#N/A,#N/A,FALSE,"5-4.2";#N/A,#N/A,FALSE,"Physical Prop Data"}</definedName>
    <definedName name="_huh29" localSheetId="14" hidden="1">{#N/A,#N/A,FALSE,"Annual Summary";#N/A,#N/A,FALSE,"Hourly Summary";#N/A,#N/A,FALSE,"Flare Combustion";#N/A,#N/A,FALSE,"Shipping";#N/A,#N/A,FALSE,"Process Turnaround";#N/A,#N/A,FALSE,"Lab Samples";#N/A,#N/A,FALSE,"Product Cycles 5-4";#N/A,#N/A,FALSE,"5-4.1";#N/A,#N/A,FALSE,"5-4.2";#N/A,#N/A,FALSE,"Physical Prop Data"}</definedName>
    <definedName name="_huh29" hidden="1">{#N/A,#N/A,FALSE,"Annual Summary";#N/A,#N/A,FALSE,"Hourly Summary";#N/A,#N/A,FALSE,"Flare Combustion";#N/A,#N/A,FALSE,"Shipping";#N/A,#N/A,FALSE,"Process Turnaround";#N/A,#N/A,FALSE,"Lab Samples";#N/A,#N/A,FALSE,"Product Cycles 5-4";#N/A,#N/A,FALSE,"5-4.1";#N/A,#N/A,FALSE,"5-4.2";#N/A,#N/A,FALSE,"Physical Prop Data"}</definedName>
    <definedName name="_huh30" localSheetId="12" hidden="1">{#N/A,#N/A,FALSE,"Annual Summary";#N/A,#N/A,FALSE,"Hourly Summary";#N/A,#N/A,FALSE,"Flare Combustion";#N/A,#N/A,FALSE,"Shipping";#N/A,#N/A,FALSE,"Process Turnaround";#N/A,#N/A,FALSE,"Lab Samples";#N/A,#N/A,FALSE,"Product Cycles 5-4";#N/A,#N/A,FALSE,"5-4.1";#N/A,#N/A,FALSE,"5-4.2";#N/A,#N/A,FALSE,"Physical Prop Data"}</definedName>
    <definedName name="_huh30" localSheetId="7" hidden="1">{#N/A,#N/A,FALSE,"Annual Summary";#N/A,#N/A,FALSE,"Hourly Summary";#N/A,#N/A,FALSE,"Flare Combustion";#N/A,#N/A,FALSE,"Shipping";#N/A,#N/A,FALSE,"Process Turnaround";#N/A,#N/A,FALSE,"Lab Samples";#N/A,#N/A,FALSE,"Product Cycles 5-4";#N/A,#N/A,FALSE,"5-4.1";#N/A,#N/A,FALSE,"5-4.2";#N/A,#N/A,FALSE,"Physical Prop Data"}</definedName>
    <definedName name="_huh30" localSheetId="14" hidden="1">{#N/A,#N/A,FALSE,"Annual Summary";#N/A,#N/A,FALSE,"Hourly Summary";#N/A,#N/A,FALSE,"Flare Combustion";#N/A,#N/A,FALSE,"Shipping";#N/A,#N/A,FALSE,"Process Turnaround";#N/A,#N/A,FALSE,"Lab Samples";#N/A,#N/A,FALSE,"Product Cycles 5-4";#N/A,#N/A,FALSE,"5-4.1";#N/A,#N/A,FALSE,"5-4.2";#N/A,#N/A,FALSE,"Physical Prop Data"}</definedName>
    <definedName name="_huh30" hidden="1">{#N/A,#N/A,FALSE,"Annual Summary";#N/A,#N/A,FALSE,"Hourly Summary";#N/A,#N/A,FALSE,"Flare Combustion";#N/A,#N/A,FALSE,"Shipping";#N/A,#N/A,FALSE,"Process Turnaround";#N/A,#N/A,FALSE,"Lab Samples";#N/A,#N/A,FALSE,"Product Cycles 5-4";#N/A,#N/A,FALSE,"5-4.1";#N/A,#N/A,FALSE,"5-4.2";#N/A,#N/A,FALSE,"Physical Prop Data"}</definedName>
    <definedName name="_huh31" localSheetId="12" hidden="1">{#N/A,#N/A,FALSE,"Annual Summary";#N/A,#N/A,FALSE,"Hourly Summary";#N/A,#N/A,FALSE,"Flare Combustion";#N/A,#N/A,FALSE,"Shipping";#N/A,#N/A,FALSE,"Process Turnaround";#N/A,#N/A,FALSE,"Lab Samples";#N/A,#N/A,FALSE,"Product Cycles 5-4";#N/A,#N/A,FALSE,"5-4.1";#N/A,#N/A,FALSE,"5-4.2";#N/A,#N/A,FALSE,"Physical Prop Data"}</definedName>
    <definedName name="_huh31" localSheetId="7" hidden="1">{#N/A,#N/A,FALSE,"Annual Summary";#N/A,#N/A,FALSE,"Hourly Summary";#N/A,#N/A,FALSE,"Flare Combustion";#N/A,#N/A,FALSE,"Shipping";#N/A,#N/A,FALSE,"Process Turnaround";#N/A,#N/A,FALSE,"Lab Samples";#N/A,#N/A,FALSE,"Product Cycles 5-4";#N/A,#N/A,FALSE,"5-4.1";#N/A,#N/A,FALSE,"5-4.2";#N/A,#N/A,FALSE,"Physical Prop Data"}</definedName>
    <definedName name="_huh31" localSheetId="14" hidden="1">{#N/A,#N/A,FALSE,"Annual Summary";#N/A,#N/A,FALSE,"Hourly Summary";#N/A,#N/A,FALSE,"Flare Combustion";#N/A,#N/A,FALSE,"Shipping";#N/A,#N/A,FALSE,"Process Turnaround";#N/A,#N/A,FALSE,"Lab Samples";#N/A,#N/A,FALSE,"Product Cycles 5-4";#N/A,#N/A,FALSE,"5-4.1";#N/A,#N/A,FALSE,"5-4.2";#N/A,#N/A,FALSE,"Physical Prop Data"}</definedName>
    <definedName name="_huh31" hidden="1">{#N/A,#N/A,FALSE,"Annual Summary";#N/A,#N/A,FALSE,"Hourly Summary";#N/A,#N/A,FALSE,"Flare Combustion";#N/A,#N/A,FALSE,"Shipping";#N/A,#N/A,FALSE,"Process Turnaround";#N/A,#N/A,FALSE,"Lab Samples";#N/A,#N/A,FALSE,"Product Cycles 5-4";#N/A,#N/A,FALSE,"5-4.1";#N/A,#N/A,FALSE,"5-4.2";#N/A,#N/A,FALSE,"Physical Prop Data"}</definedName>
    <definedName name="_huh32" localSheetId="12" hidden="1">{#N/A,#N/A,FALSE,"Annual Summary";#N/A,#N/A,FALSE,"Hourly Summary";#N/A,#N/A,FALSE,"Flare Combustion";#N/A,#N/A,FALSE,"Shipping";#N/A,#N/A,FALSE,"Process Turnaround";#N/A,#N/A,FALSE,"Lab Samples";#N/A,#N/A,FALSE,"Product Cycles 5-4";#N/A,#N/A,FALSE,"5-4.1";#N/A,#N/A,FALSE,"5-4.2";#N/A,#N/A,FALSE,"Physical Prop Data"}</definedName>
    <definedName name="_huh32" localSheetId="7" hidden="1">{#N/A,#N/A,FALSE,"Annual Summary";#N/A,#N/A,FALSE,"Hourly Summary";#N/A,#N/A,FALSE,"Flare Combustion";#N/A,#N/A,FALSE,"Shipping";#N/A,#N/A,FALSE,"Process Turnaround";#N/A,#N/A,FALSE,"Lab Samples";#N/A,#N/A,FALSE,"Product Cycles 5-4";#N/A,#N/A,FALSE,"5-4.1";#N/A,#N/A,FALSE,"5-4.2";#N/A,#N/A,FALSE,"Physical Prop Data"}</definedName>
    <definedName name="_huh32" localSheetId="14" hidden="1">{#N/A,#N/A,FALSE,"Annual Summary";#N/A,#N/A,FALSE,"Hourly Summary";#N/A,#N/A,FALSE,"Flare Combustion";#N/A,#N/A,FALSE,"Shipping";#N/A,#N/A,FALSE,"Process Turnaround";#N/A,#N/A,FALSE,"Lab Samples";#N/A,#N/A,FALSE,"Product Cycles 5-4";#N/A,#N/A,FALSE,"5-4.1";#N/A,#N/A,FALSE,"5-4.2";#N/A,#N/A,FALSE,"Physical Prop Data"}</definedName>
    <definedName name="_huh32" hidden="1">{#N/A,#N/A,FALSE,"Annual Summary";#N/A,#N/A,FALSE,"Hourly Summary";#N/A,#N/A,FALSE,"Flare Combustion";#N/A,#N/A,FALSE,"Shipping";#N/A,#N/A,FALSE,"Process Turnaround";#N/A,#N/A,FALSE,"Lab Samples";#N/A,#N/A,FALSE,"Product Cycles 5-4";#N/A,#N/A,FALSE,"5-4.1";#N/A,#N/A,FALSE,"5-4.2";#N/A,#N/A,FALSE,"Physical Prop Data"}</definedName>
    <definedName name="_huh33" localSheetId="12" hidden="1">{#N/A,#N/A,FALSE,"Annual Summary";#N/A,#N/A,FALSE,"Hourly Summary";#N/A,#N/A,FALSE,"Flare Combustion";#N/A,#N/A,FALSE,"Shipping";#N/A,#N/A,FALSE,"Process Turnaround";#N/A,#N/A,FALSE,"Lab Samples";#N/A,#N/A,FALSE,"Product Cycles 5-4";#N/A,#N/A,FALSE,"5-4.1";#N/A,#N/A,FALSE,"5-4.2";#N/A,#N/A,FALSE,"Physical Prop Data"}</definedName>
    <definedName name="_huh33" localSheetId="7" hidden="1">{#N/A,#N/A,FALSE,"Annual Summary";#N/A,#N/A,FALSE,"Hourly Summary";#N/A,#N/A,FALSE,"Flare Combustion";#N/A,#N/A,FALSE,"Shipping";#N/A,#N/A,FALSE,"Process Turnaround";#N/A,#N/A,FALSE,"Lab Samples";#N/A,#N/A,FALSE,"Product Cycles 5-4";#N/A,#N/A,FALSE,"5-4.1";#N/A,#N/A,FALSE,"5-4.2";#N/A,#N/A,FALSE,"Physical Prop Data"}</definedName>
    <definedName name="_huh33" localSheetId="14" hidden="1">{#N/A,#N/A,FALSE,"Annual Summary";#N/A,#N/A,FALSE,"Hourly Summary";#N/A,#N/A,FALSE,"Flare Combustion";#N/A,#N/A,FALSE,"Shipping";#N/A,#N/A,FALSE,"Process Turnaround";#N/A,#N/A,FALSE,"Lab Samples";#N/A,#N/A,FALSE,"Product Cycles 5-4";#N/A,#N/A,FALSE,"5-4.1";#N/A,#N/A,FALSE,"5-4.2";#N/A,#N/A,FALSE,"Physical Prop Data"}</definedName>
    <definedName name="_huh33" hidden="1">{#N/A,#N/A,FALSE,"Annual Summary";#N/A,#N/A,FALSE,"Hourly Summary";#N/A,#N/A,FALSE,"Flare Combustion";#N/A,#N/A,FALSE,"Shipping";#N/A,#N/A,FALSE,"Process Turnaround";#N/A,#N/A,FALSE,"Lab Samples";#N/A,#N/A,FALSE,"Product Cycles 5-4";#N/A,#N/A,FALSE,"5-4.1";#N/A,#N/A,FALSE,"5-4.2";#N/A,#N/A,FALSE,"Physical Prop Data"}</definedName>
    <definedName name="_huh34" localSheetId="12" hidden="1">{#N/A,#N/A,FALSE,"Annual Summary";#N/A,#N/A,FALSE,"Hourly Summary";#N/A,#N/A,FALSE,"Flare Combustion";#N/A,#N/A,FALSE,"Shipping";#N/A,#N/A,FALSE,"Process Turnaround";#N/A,#N/A,FALSE,"Lab Samples";#N/A,#N/A,FALSE,"Product Cycles 5-4";#N/A,#N/A,FALSE,"5-4.1";#N/A,#N/A,FALSE,"5-4.2";#N/A,#N/A,FALSE,"Physical Prop Data"}</definedName>
    <definedName name="_huh34" localSheetId="7" hidden="1">{#N/A,#N/A,FALSE,"Annual Summary";#N/A,#N/A,FALSE,"Hourly Summary";#N/A,#N/A,FALSE,"Flare Combustion";#N/A,#N/A,FALSE,"Shipping";#N/A,#N/A,FALSE,"Process Turnaround";#N/A,#N/A,FALSE,"Lab Samples";#N/A,#N/A,FALSE,"Product Cycles 5-4";#N/A,#N/A,FALSE,"5-4.1";#N/A,#N/A,FALSE,"5-4.2";#N/A,#N/A,FALSE,"Physical Prop Data"}</definedName>
    <definedName name="_huh34" localSheetId="14" hidden="1">{#N/A,#N/A,FALSE,"Annual Summary";#N/A,#N/A,FALSE,"Hourly Summary";#N/A,#N/A,FALSE,"Flare Combustion";#N/A,#N/A,FALSE,"Shipping";#N/A,#N/A,FALSE,"Process Turnaround";#N/A,#N/A,FALSE,"Lab Samples";#N/A,#N/A,FALSE,"Product Cycles 5-4";#N/A,#N/A,FALSE,"5-4.1";#N/A,#N/A,FALSE,"5-4.2";#N/A,#N/A,FALSE,"Physical Prop Data"}</definedName>
    <definedName name="_huh34" hidden="1">{#N/A,#N/A,FALSE,"Annual Summary";#N/A,#N/A,FALSE,"Hourly Summary";#N/A,#N/A,FALSE,"Flare Combustion";#N/A,#N/A,FALSE,"Shipping";#N/A,#N/A,FALSE,"Process Turnaround";#N/A,#N/A,FALSE,"Lab Samples";#N/A,#N/A,FALSE,"Product Cycles 5-4";#N/A,#N/A,FALSE,"5-4.1";#N/A,#N/A,FALSE,"5-4.2";#N/A,#N/A,FALSE,"Physical Prop Data"}</definedName>
    <definedName name="_huh35" localSheetId="12" hidden="1">{#N/A,#N/A,FALSE,"Annual Summary";#N/A,#N/A,FALSE,"Hourly Summary";#N/A,#N/A,FALSE,"Flare Combustion";#N/A,#N/A,FALSE,"Shipping";#N/A,#N/A,FALSE,"Process Turnaround";#N/A,#N/A,FALSE,"Lab Samples";#N/A,#N/A,FALSE,"Product Cycles 5-4";#N/A,#N/A,FALSE,"5-4.1";#N/A,#N/A,FALSE,"5-4.2";#N/A,#N/A,FALSE,"Physical Prop Data"}</definedName>
    <definedName name="_huh35" localSheetId="7" hidden="1">{#N/A,#N/A,FALSE,"Annual Summary";#N/A,#N/A,FALSE,"Hourly Summary";#N/A,#N/A,FALSE,"Flare Combustion";#N/A,#N/A,FALSE,"Shipping";#N/A,#N/A,FALSE,"Process Turnaround";#N/A,#N/A,FALSE,"Lab Samples";#N/A,#N/A,FALSE,"Product Cycles 5-4";#N/A,#N/A,FALSE,"5-4.1";#N/A,#N/A,FALSE,"5-4.2";#N/A,#N/A,FALSE,"Physical Prop Data"}</definedName>
    <definedName name="_huh35" localSheetId="14" hidden="1">{#N/A,#N/A,FALSE,"Annual Summary";#N/A,#N/A,FALSE,"Hourly Summary";#N/A,#N/A,FALSE,"Flare Combustion";#N/A,#N/A,FALSE,"Shipping";#N/A,#N/A,FALSE,"Process Turnaround";#N/A,#N/A,FALSE,"Lab Samples";#N/A,#N/A,FALSE,"Product Cycles 5-4";#N/A,#N/A,FALSE,"5-4.1";#N/A,#N/A,FALSE,"5-4.2";#N/A,#N/A,FALSE,"Physical Prop Data"}</definedName>
    <definedName name="_huh35" hidden="1">{#N/A,#N/A,FALSE,"Annual Summary";#N/A,#N/A,FALSE,"Hourly Summary";#N/A,#N/A,FALSE,"Flare Combustion";#N/A,#N/A,FALSE,"Shipping";#N/A,#N/A,FALSE,"Process Turnaround";#N/A,#N/A,FALSE,"Lab Samples";#N/A,#N/A,FALSE,"Product Cycles 5-4";#N/A,#N/A,FALSE,"5-4.1";#N/A,#N/A,FALSE,"5-4.2";#N/A,#N/A,FALSE,"Physical Prop Data"}</definedName>
    <definedName name="_huh4" localSheetId="12" hidden="1">{#N/A,#N/A,FALSE,"Annual Summary";#N/A,#N/A,FALSE,"Hourly Summary";#N/A,#N/A,FALSE,"Flare Combustion";#N/A,#N/A,FALSE,"Shipping";#N/A,#N/A,FALSE,"Process Turnaround";#N/A,#N/A,FALSE,"Lab Samples";#N/A,#N/A,FALSE,"Product Cycles 5-4";#N/A,#N/A,FALSE,"5-4.1";#N/A,#N/A,FALSE,"5-4.2";#N/A,#N/A,FALSE,"Physical Prop Data"}</definedName>
    <definedName name="_huh4" localSheetId="7" hidden="1">{#N/A,#N/A,FALSE,"Annual Summary";#N/A,#N/A,FALSE,"Hourly Summary";#N/A,#N/A,FALSE,"Flare Combustion";#N/A,#N/A,FALSE,"Shipping";#N/A,#N/A,FALSE,"Process Turnaround";#N/A,#N/A,FALSE,"Lab Samples";#N/A,#N/A,FALSE,"Product Cycles 5-4";#N/A,#N/A,FALSE,"5-4.1";#N/A,#N/A,FALSE,"5-4.2";#N/A,#N/A,FALSE,"Physical Prop Data"}</definedName>
    <definedName name="_huh4" localSheetId="14" hidden="1">{#N/A,#N/A,FALSE,"Annual Summary";#N/A,#N/A,FALSE,"Hourly Summary";#N/A,#N/A,FALSE,"Flare Combustion";#N/A,#N/A,FALSE,"Shipping";#N/A,#N/A,FALSE,"Process Turnaround";#N/A,#N/A,FALSE,"Lab Samples";#N/A,#N/A,FALSE,"Product Cycles 5-4";#N/A,#N/A,FALSE,"5-4.1";#N/A,#N/A,FALSE,"5-4.2";#N/A,#N/A,FALSE,"Physical Prop Data"}</definedName>
    <definedName name="_huh4" hidden="1">{#N/A,#N/A,FALSE,"Annual Summary";#N/A,#N/A,FALSE,"Hourly Summary";#N/A,#N/A,FALSE,"Flare Combustion";#N/A,#N/A,FALSE,"Shipping";#N/A,#N/A,FALSE,"Process Turnaround";#N/A,#N/A,FALSE,"Lab Samples";#N/A,#N/A,FALSE,"Product Cycles 5-4";#N/A,#N/A,FALSE,"5-4.1";#N/A,#N/A,FALSE,"5-4.2";#N/A,#N/A,FALSE,"Physical Prop Data"}</definedName>
    <definedName name="_huh5" localSheetId="12" hidden="1">{#N/A,#N/A,FALSE,"Annual Summary";#N/A,#N/A,FALSE,"Hourly Summary";#N/A,#N/A,FALSE,"Flare Combustion";#N/A,#N/A,FALSE,"Shipping";#N/A,#N/A,FALSE,"Process Turnaround";#N/A,#N/A,FALSE,"Lab Samples";#N/A,#N/A,FALSE,"Product Cycles 5-4";#N/A,#N/A,FALSE,"5-4.1";#N/A,#N/A,FALSE,"5-4.2";#N/A,#N/A,FALSE,"Physical Prop Data"}</definedName>
    <definedName name="_huh5" localSheetId="7" hidden="1">{#N/A,#N/A,FALSE,"Annual Summary";#N/A,#N/A,FALSE,"Hourly Summary";#N/A,#N/A,FALSE,"Flare Combustion";#N/A,#N/A,FALSE,"Shipping";#N/A,#N/A,FALSE,"Process Turnaround";#N/A,#N/A,FALSE,"Lab Samples";#N/A,#N/A,FALSE,"Product Cycles 5-4";#N/A,#N/A,FALSE,"5-4.1";#N/A,#N/A,FALSE,"5-4.2";#N/A,#N/A,FALSE,"Physical Prop Data"}</definedName>
    <definedName name="_huh5" localSheetId="14" hidden="1">{#N/A,#N/A,FALSE,"Annual Summary";#N/A,#N/A,FALSE,"Hourly Summary";#N/A,#N/A,FALSE,"Flare Combustion";#N/A,#N/A,FALSE,"Shipping";#N/A,#N/A,FALSE,"Process Turnaround";#N/A,#N/A,FALSE,"Lab Samples";#N/A,#N/A,FALSE,"Product Cycles 5-4";#N/A,#N/A,FALSE,"5-4.1";#N/A,#N/A,FALSE,"5-4.2";#N/A,#N/A,FALSE,"Physical Prop Data"}</definedName>
    <definedName name="_huh5" hidden="1">{#N/A,#N/A,FALSE,"Annual Summary";#N/A,#N/A,FALSE,"Hourly Summary";#N/A,#N/A,FALSE,"Flare Combustion";#N/A,#N/A,FALSE,"Shipping";#N/A,#N/A,FALSE,"Process Turnaround";#N/A,#N/A,FALSE,"Lab Samples";#N/A,#N/A,FALSE,"Product Cycles 5-4";#N/A,#N/A,FALSE,"5-4.1";#N/A,#N/A,FALSE,"5-4.2";#N/A,#N/A,FALSE,"Physical Prop Data"}</definedName>
    <definedName name="_huh6" localSheetId="12" hidden="1">{#N/A,#N/A,FALSE,"Annual Summary";#N/A,#N/A,FALSE,"Hourly Summary";#N/A,#N/A,FALSE,"Flare Combustion";#N/A,#N/A,FALSE,"Shipping";#N/A,#N/A,FALSE,"Process Turnaround";#N/A,#N/A,FALSE,"Lab Samples";#N/A,#N/A,FALSE,"Product Cycles 5-4";#N/A,#N/A,FALSE,"5-4.1";#N/A,#N/A,FALSE,"5-4.2";#N/A,#N/A,FALSE,"Physical Prop Data"}</definedName>
    <definedName name="_huh6" localSheetId="7" hidden="1">{#N/A,#N/A,FALSE,"Annual Summary";#N/A,#N/A,FALSE,"Hourly Summary";#N/A,#N/A,FALSE,"Flare Combustion";#N/A,#N/A,FALSE,"Shipping";#N/A,#N/A,FALSE,"Process Turnaround";#N/A,#N/A,FALSE,"Lab Samples";#N/A,#N/A,FALSE,"Product Cycles 5-4";#N/A,#N/A,FALSE,"5-4.1";#N/A,#N/A,FALSE,"5-4.2";#N/A,#N/A,FALSE,"Physical Prop Data"}</definedName>
    <definedName name="_huh6" localSheetId="14" hidden="1">{#N/A,#N/A,FALSE,"Annual Summary";#N/A,#N/A,FALSE,"Hourly Summary";#N/A,#N/A,FALSE,"Flare Combustion";#N/A,#N/A,FALSE,"Shipping";#N/A,#N/A,FALSE,"Process Turnaround";#N/A,#N/A,FALSE,"Lab Samples";#N/A,#N/A,FALSE,"Product Cycles 5-4";#N/A,#N/A,FALSE,"5-4.1";#N/A,#N/A,FALSE,"5-4.2";#N/A,#N/A,FALSE,"Physical Prop Data"}</definedName>
    <definedName name="_huh6" hidden="1">{#N/A,#N/A,FALSE,"Annual Summary";#N/A,#N/A,FALSE,"Hourly Summary";#N/A,#N/A,FALSE,"Flare Combustion";#N/A,#N/A,FALSE,"Shipping";#N/A,#N/A,FALSE,"Process Turnaround";#N/A,#N/A,FALSE,"Lab Samples";#N/A,#N/A,FALSE,"Product Cycles 5-4";#N/A,#N/A,FALSE,"5-4.1";#N/A,#N/A,FALSE,"5-4.2";#N/A,#N/A,FALSE,"Physical Prop Data"}</definedName>
    <definedName name="_huh9" localSheetId="12" hidden="1">{#N/A,#N/A,FALSE,"Annual Summary";#N/A,#N/A,FALSE,"Hourly Summary";#N/A,#N/A,FALSE,"Flare Combustion";#N/A,#N/A,FALSE,"Shipping";#N/A,#N/A,FALSE,"Process Turnaround";#N/A,#N/A,FALSE,"Lab Samples";#N/A,#N/A,FALSE,"Product Cycles 5-4";#N/A,#N/A,FALSE,"5-4.1";#N/A,#N/A,FALSE,"5-4.2";#N/A,#N/A,FALSE,"Physical Prop Data"}</definedName>
    <definedName name="_huh9" localSheetId="7" hidden="1">{#N/A,#N/A,FALSE,"Annual Summary";#N/A,#N/A,FALSE,"Hourly Summary";#N/A,#N/A,FALSE,"Flare Combustion";#N/A,#N/A,FALSE,"Shipping";#N/A,#N/A,FALSE,"Process Turnaround";#N/A,#N/A,FALSE,"Lab Samples";#N/A,#N/A,FALSE,"Product Cycles 5-4";#N/A,#N/A,FALSE,"5-4.1";#N/A,#N/A,FALSE,"5-4.2";#N/A,#N/A,FALSE,"Physical Prop Data"}</definedName>
    <definedName name="_huh9" localSheetId="14" hidden="1">{#N/A,#N/A,FALSE,"Annual Summary";#N/A,#N/A,FALSE,"Hourly Summary";#N/A,#N/A,FALSE,"Flare Combustion";#N/A,#N/A,FALSE,"Shipping";#N/A,#N/A,FALSE,"Process Turnaround";#N/A,#N/A,FALSE,"Lab Samples";#N/A,#N/A,FALSE,"Product Cycles 5-4";#N/A,#N/A,FALSE,"5-4.1";#N/A,#N/A,FALSE,"5-4.2";#N/A,#N/A,FALSE,"Physical Prop Data"}</definedName>
    <definedName name="_huh9" hidden="1">{#N/A,#N/A,FALSE,"Annual Summary";#N/A,#N/A,FALSE,"Hourly Summary";#N/A,#N/A,FALSE,"Flare Combustion";#N/A,#N/A,FALSE,"Shipping";#N/A,#N/A,FALSE,"Process Turnaround";#N/A,#N/A,FALSE,"Lab Samples";#N/A,#N/A,FALSE,"Product Cycles 5-4";#N/A,#N/A,FALSE,"5-4.1";#N/A,#N/A,FALSE,"5-4.2";#N/A,#N/A,FALSE,"Physical Prop Data"}</definedName>
    <definedName name="_K" hidden="1">#REF!</definedName>
    <definedName name="_kb1" localSheetId="4" hidden="1">{#N/A,#N/A,FALSE,"F1-Currrent";#N/A,#N/A,FALSE,"F2-Current";#N/A,#N/A,FALSE,"F2-Proposed";#N/A,#N/A,FALSE,"F3-Current";#N/A,#N/A,FALSE,"F4-Current";#N/A,#N/A,FALSE,"F4-Proposed";#N/A,#N/A,FALSE,"Controls"}</definedName>
    <definedName name="_kb1" localSheetId="11" hidden="1">{#N/A,#N/A,FALSE,"F1-Currrent";#N/A,#N/A,FALSE,"F2-Current";#N/A,#N/A,FALSE,"F2-Proposed";#N/A,#N/A,FALSE,"F3-Current";#N/A,#N/A,FALSE,"F4-Current";#N/A,#N/A,FALSE,"F4-Proposed";#N/A,#N/A,FALSE,"Controls"}</definedName>
    <definedName name="_kb1" localSheetId="3" hidden="1">{#N/A,#N/A,FALSE,"F1-Currrent";#N/A,#N/A,FALSE,"F2-Current";#N/A,#N/A,FALSE,"F2-Proposed";#N/A,#N/A,FALSE,"F3-Current";#N/A,#N/A,FALSE,"F4-Current";#N/A,#N/A,FALSE,"F4-Proposed";#N/A,#N/A,FALSE,"Controls"}</definedName>
    <definedName name="_kb1" hidden="1">{#N/A,#N/A,FALSE,"F1-Currrent";#N/A,#N/A,FALSE,"F2-Current";#N/A,#N/A,FALSE,"F2-Proposed";#N/A,#N/A,FALSE,"F3-Current";#N/A,#N/A,FALSE,"F4-Current";#N/A,#N/A,FALSE,"F4-Proposed";#N/A,#N/A,FALSE,"Controls"}</definedName>
    <definedName name="_kb2" localSheetId="12" hidden="1">{#N/A,#N/A,FALSE,"F1-Currrent";#N/A,#N/A,FALSE,"F2-Current";#N/A,#N/A,FALSE,"F2-Proposed";#N/A,#N/A,FALSE,"F3-Current";#N/A,#N/A,FALSE,"F4-Current";#N/A,#N/A,FALSE,"F4-Proposed";#N/A,#N/A,FALSE,"Controls"}</definedName>
    <definedName name="_kb2" localSheetId="7" hidden="1">{#N/A,#N/A,FALSE,"F1-Currrent";#N/A,#N/A,FALSE,"F2-Current";#N/A,#N/A,FALSE,"F2-Proposed";#N/A,#N/A,FALSE,"F3-Current";#N/A,#N/A,FALSE,"F4-Current";#N/A,#N/A,FALSE,"F4-Proposed";#N/A,#N/A,FALSE,"Controls"}</definedName>
    <definedName name="_kb2" localSheetId="14" hidden="1">{#N/A,#N/A,FALSE,"F1-Currrent";#N/A,#N/A,FALSE,"F2-Current";#N/A,#N/A,FALSE,"F2-Proposed";#N/A,#N/A,FALSE,"F3-Current";#N/A,#N/A,FALSE,"F4-Current";#N/A,#N/A,FALSE,"F4-Proposed";#N/A,#N/A,FALSE,"Controls"}</definedName>
    <definedName name="_kb2" hidden="1">{#N/A,#N/A,FALSE,"F1-Currrent";#N/A,#N/A,FALSE,"F2-Current";#N/A,#N/A,FALSE,"F2-Proposed";#N/A,#N/A,FALSE,"F3-Current";#N/A,#N/A,FALSE,"F4-Current";#N/A,#N/A,FALSE,"F4-Proposed";#N/A,#N/A,FALSE,"Controls"}</definedName>
    <definedName name="_Key" localSheetId="12" hidden="1">#REF!</definedName>
    <definedName name="_Key" localSheetId="7" hidden="1">#REF!</definedName>
    <definedName name="_Key" localSheetId="14" hidden="1">#REF!</definedName>
    <definedName name="_Key" hidden="1">#REF!</definedName>
    <definedName name="_Key1" localSheetId="12" hidden="1">#REF!</definedName>
    <definedName name="_Key1" localSheetId="4" hidden="1">#REF!</definedName>
    <definedName name="_Key1" localSheetId="7" hidden="1">#REF!</definedName>
    <definedName name="_Key1" localSheetId="11" hidden="1">#REF!</definedName>
    <definedName name="_Key1" localSheetId="14" hidden="1">#REF!</definedName>
    <definedName name="_Key1" localSheetId="13" hidden="1">#REF!</definedName>
    <definedName name="_Key1" localSheetId="3" hidden="1">#REF!</definedName>
    <definedName name="_Key1" hidden="1">#REF!</definedName>
    <definedName name="_Key1_N" localSheetId="12" hidden="1">#REF!</definedName>
    <definedName name="_Key1_N" localSheetId="7" hidden="1">#REF!</definedName>
    <definedName name="_Key1_N" localSheetId="14" hidden="1">#REF!</definedName>
    <definedName name="_Key1_N" hidden="1">#REF!</definedName>
    <definedName name="_key1_new" localSheetId="12" hidden="1">#REF!</definedName>
    <definedName name="_key1_new" localSheetId="7" hidden="1">#REF!</definedName>
    <definedName name="_key1_new" localSheetId="14" hidden="1">#REF!</definedName>
    <definedName name="_key1_new" hidden="1">#REF!</definedName>
    <definedName name="_key11" localSheetId="12" hidden="1">#REF!</definedName>
    <definedName name="_key11" localSheetId="7" hidden="1">#REF!</definedName>
    <definedName name="_key11" localSheetId="14" hidden="1">#REF!</definedName>
    <definedName name="_key11" hidden="1">#REF!</definedName>
    <definedName name="_Key2" localSheetId="12" hidden="1">#REF!</definedName>
    <definedName name="_Key2" localSheetId="4" hidden="1">#REF!</definedName>
    <definedName name="_Key2" localSheetId="7" hidden="1">#REF!</definedName>
    <definedName name="_Key2" localSheetId="11" hidden="1">#REF!</definedName>
    <definedName name="_Key2" localSheetId="14" hidden="1">#REF!</definedName>
    <definedName name="_Key2" localSheetId="13" hidden="1">#REF!</definedName>
    <definedName name="_Key2" localSheetId="3" hidden="1">#REF!</definedName>
    <definedName name="_Key2" hidden="1">#REF!</definedName>
    <definedName name="_key21" localSheetId="12" hidden="1">#REF!</definedName>
    <definedName name="_key21" localSheetId="7" hidden="1">#REF!</definedName>
    <definedName name="_key21" localSheetId="14" hidden="1">#REF!</definedName>
    <definedName name="_key21" hidden="1">#REF!</definedName>
    <definedName name="_key22" localSheetId="12" hidden="1">#REF!</definedName>
    <definedName name="_key22" localSheetId="7" hidden="1">#REF!</definedName>
    <definedName name="_key22" localSheetId="14" hidden="1">#REF!</definedName>
    <definedName name="_key22" hidden="1">#REF!</definedName>
    <definedName name="_Key3" localSheetId="12" hidden="1">#REF!</definedName>
    <definedName name="_Key3" localSheetId="7" hidden="1">#REF!</definedName>
    <definedName name="_Key3" localSheetId="14" hidden="1">#REF!</definedName>
    <definedName name="_Key3" hidden="1">#REF!</definedName>
    <definedName name="_old" localSheetId="12" hidden="1">#REF!</definedName>
    <definedName name="_old" localSheetId="7" hidden="1">#REF!</definedName>
    <definedName name="_old" localSheetId="14" hidden="1">#REF!</definedName>
    <definedName name="_old" hidden="1">#REF!</definedName>
    <definedName name="_Order1" hidden="1">255</definedName>
    <definedName name="_Order2" hidden="1">255</definedName>
    <definedName name="_Parse_In" localSheetId="12" hidden="1">#REF!</definedName>
    <definedName name="_Parse_In" localSheetId="7" hidden="1">#REF!</definedName>
    <definedName name="_Parse_In" localSheetId="14" hidden="1">#REF!</definedName>
    <definedName name="_Parse_In" hidden="1">#REF!</definedName>
    <definedName name="_Parse_Out" localSheetId="12" hidden="1">#REF!</definedName>
    <definedName name="_Parse_Out" localSheetId="7" hidden="1">#REF!</definedName>
    <definedName name="_Parse_Out" localSheetId="14" hidden="1">#REF!</definedName>
    <definedName name="_Parse_Out" hidden="1">#REF!</definedName>
    <definedName name="_Regression_Int" hidden="1">1</definedName>
    <definedName name="_Regression_Out" localSheetId="12" hidden="1">#REF!</definedName>
    <definedName name="_Regression_Out" localSheetId="7" hidden="1">#REF!</definedName>
    <definedName name="_Regression_Out" localSheetId="14" hidden="1">#REF!</definedName>
    <definedName name="_Regression_Out" hidden="1">#REF!</definedName>
    <definedName name="_Regression_X" localSheetId="12" hidden="1">#REF!</definedName>
    <definedName name="_Regression_X" localSheetId="7" hidden="1">#REF!</definedName>
    <definedName name="_Regression_X" localSheetId="14" hidden="1">#REF!</definedName>
    <definedName name="_Regression_X" hidden="1">#REF!</definedName>
    <definedName name="_Regression_Y" localSheetId="12" hidden="1">#REF!</definedName>
    <definedName name="_Regression_Y" localSheetId="7" hidden="1">#REF!</definedName>
    <definedName name="_Regression_Y" localSheetId="14" hidden="1">#REF!</definedName>
    <definedName name="_Regression_Y" hidden="1">#REF!</definedName>
    <definedName name="_Sort" localSheetId="12" hidden="1">#REF!</definedName>
    <definedName name="_Sort" localSheetId="4" hidden="1">#REF!</definedName>
    <definedName name="_Sort" localSheetId="7" hidden="1">#REF!</definedName>
    <definedName name="_Sort" localSheetId="11" hidden="1">#REF!</definedName>
    <definedName name="_Sort" localSheetId="14" hidden="1">#REF!</definedName>
    <definedName name="_Sort" localSheetId="13" hidden="1">#REF!</definedName>
    <definedName name="_Sort" localSheetId="3" hidden="1">#REF!</definedName>
    <definedName name="_Sort" hidden="1">#REF!</definedName>
    <definedName name="_Sort_N" localSheetId="12" hidden="1">#REF!</definedName>
    <definedName name="_Sort_N" localSheetId="7" hidden="1">#REF!</definedName>
    <definedName name="_Sort_N" localSheetId="14" hidden="1">#REF!</definedName>
    <definedName name="_Sort_N" hidden="1">#REF!</definedName>
    <definedName name="_Sort2" localSheetId="12" hidden="1">#REF!</definedName>
    <definedName name="_Sort2" localSheetId="7" hidden="1">#REF!</definedName>
    <definedName name="_Sort2" localSheetId="14" hidden="1">#REF!</definedName>
    <definedName name="_Sort2" hidden="1">#REF!</definedName>
    <definedName name="_Table1_In1" localSheetId="12" hidden="1">#REF!</definedName>
    <definedName name="_Table1_In1" localSheetId="7" hidden="1">#REF!</definedName>
    <definedName name="_Table1_In1" localSheetId="14" hidden="1">#REF!</definedName>
    <definedName name="_Table1_In1" hidden="1">#REF!</definedName>
    <definedName name="_Table1_Out" localSheetId="12" hidden="1">#REF!</definedName>
    <definedName name="_Table1_Out" localSheetId="7" hidden="1">#REF!</definedName>
    <definedName name="_Table1_Out" localSheetId="14" hidden="1">#REF!</definedName>
    <definedName name="_Table1_Out" hidden="1">#REF!</definedName>
    <definedName name="_tod2" localSheetId="12"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_tod2" localSheetId="7"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_tod2" localSheetId="14"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_tod2"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_wrn2" localSheetId="12" hidden="1">{#N/A,#N/A,TRUE,"AR AND INVENTORY";#N/A,#N/A,TRUE,"ROE";#N/A,#N/A,TRUE,"CAPITAL";#N/A,#N/A,TRUE,"PERFORMANCE MEASURES";#N/A,#N/A,TRUE,"WTD AVG ROA";#N/A,#N/A,TRUE,"WTD AVG ROA EXCL JAMONT";#N/A,#N/A,TRUE,"CONSUMER";#N/A,#N/A,TRUE,"PACKAGING";#N/A,#N/A,TRUE,"FIBER";#N/A,#N/A,TRUE,"JAMONT"}</definedName>
    <definedName name="_wrn2" localSheetId="7" hidden="1">{#N/A,#N/A,TRUE,"AR AND INVENTORY";#N/A,#N/A,TRUE,"ROE";#N/A,#N/A,TRUE,"CAPITAL";#N/A,#N/A,TRUE,"PERFORMANCE MEASURES";#N/A,#N/A,TRUE,"WTD AVG ROA";#N/A,#N/A,TRUE,"WTD AVG ROA EXCL JAMONT";#N/A,#N/A,TRUE,"CONSUMER";#N/A,#N/A,TRUE,"PACKAGING";#N/A,#N/A,TRUE,"FIBER";#N/A,#N/A,TRUE,"JAMONT"}</definedName>
    <definedName name="_wrn2" localSheetId="14" hidden="1">{#N/A,#N/A,TRUE,"AR AND INVENTORY";#N/A,#N/A,TRUE,"ROE";#N/A,#N/A,TRUE,"CAPITAL";#N/A,#N/A,TRUE,"PERFORMANCE MEASURES";#N/A,#N/A,TRUE,"WTD AVG ROA";#N/A,#N/A,TRUE,"WTD AVG ROA EXCL JAMONT";#N/A,#N/A,TRUE,"CONSUMER";#N/A,#N/A,TRUE,"PACKAGING";#N/A,#N/A,TRUE,"FIBER";#N/A,#N/A,TRUE,"JAMONT"}</definedName>
    <definedName name="_wrn2" hidden="1">{#N/A,#N/A,TRUE,"AR AND INVENTORY";#N/A,#N/A,TRUE,"ROE";#N/A,#N/A,TRUE,"CAPITAL";#N/A,#N/A,TRUE,"PERFORMANCE MEASURES";#N/A,#N/A,TRUE,"WTD AVG ROA";#N/A,#N/A,TRUE,"WTD AVG ROA EXCL JAMONT";#N/A,#N/A,TRUE,"CONSUMER";#N/A,#N/A,TRUE,"PACKAGING";#N/A,#N/A,TRUE,"FIBER";#N/A,#N/A,TRUE,"JAMONT"}</definedName>
    <definedName name="a" localSheetId="4" hidden="1">{#N/A,#N/A,FALSE,"Annual Summary";#N/A,#N/A,FALSE,"Hourly Summary";#N/A,#N/A,FALSE,"Flare Combustion";#N/A,#N/A,FALSE,"Shipping";#N/A,#N/A,FALSE,"Process Turnaround";#N/A,#N/A,FALSE,"Lab Samples";#N/A,#N/A,FALSE,"Product Cycles 5-4";#N/A,#N/A,FALSE,"5-4.1";#N/A,#N/A,FALSE,"5-4.2";#N/A,#N/A,FALSE,"Physical Prop Data"}</definedName>
    <definedName name="a" localSheetId="11" hidden="1">{#N/A,#N/A,FALSE,"Annual Summary";#N/A,#N/A,FALSE,"Hourly Summary";#N/A,#N/A,FALSE,"Flare Combustion";#N/A,#N/A,FALSE,"Shipping";#N/A,#N/A,FALSE,"Process Turnaround";#N/A,#N/A,FALSE,"Lab Samples";#N/A,#N/A,FALSE,"Product Cycles 5-4";#N/A,#N/A,FALSE,"5-4.1";#N/A,#N/A,FALSE,"5-4.2";#N/A,#N/A,FALSE,"Physical Prop Data"}</definedName>
    <definedName name="a" localSheetId="3" hidden="1">{#N/A,#N/A,FALSE,"Annual Summary";#N/A,#N/A,FALSE,"Hourly Summary";#N/A,#N/A,FALSE,"Flare Combustion";#N/A,#N/A,FALSE,"Shipping";#N/A,#N/A,FALSE,"Process Turnaround";#N/A,#N/A,FALSE,"Lab Samples";#N/A,#N/A,FALSE,"Product Cycles 5-4";#N/A,#N/A,FALSE,"5-4.1";#N/A,#N/A,FALSE,"5-4.2";#N/A,#N/A,FALSE,"Physical Prop Data"}</definedName>
    <definedName name="a" hidden="1">{#N/A,#N/A,FALSE,"Annual Summary";#N/A,#N/A,FALSE,"Hourly Summary";#N/A,#N/A,FALSE,"Flare Combustion";#N/A,#N/A,FALSE,"Shipping";#N/A,#N/A,FALSE,"Process Turnaround";#N/A,#N/A,FALSE,"Lab Samples";#N/A,#N/A,FALSE,"Product Cycles 5-4";#N/A,#N/A,FALSE,"5-4.1";#N/A,#N/A,FALSE,"5-4.2";#N/A,#N/A,FALSE,"Physical Prop Data"}</definedName>
    <definedName name="A16BLA3Ar" localSheetId="1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A16BLA3Ar" localSheetId="7"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A16BLA3Ar" localSheetId="14"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A16BLA3Ar"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a1a" localSheetId="12" hidden="1">{#N/A,#N/A,FALSE,"K_DRIV"}</definedName>
    <definedName name="a1a" localSheetId="7" hidden="1">{#N/A,#N/A,FALSE,"K_DRIV"}</definedName>
    <definedName name="a1a" localSheetId="14" hidden="1">{#N/A,#N/A,FALSE,"K_DRIV"}</definedName>
    <definedName name="a1a" hidden="1">{#N/A,#N/A,FALSE,"K_DRIV"}</definedName>
    <definedName name="a1b" localSheetId="12" hidden="1">{#N/A,#N/A,FALSE,"K_DRIV"}</definedName>
    <definedName name="a1b" localSheetId="7" hidden="1">{#N/A,#N/A,FALSE,"K_DRIV"}</definedName>
    <definedName name="a1b" localSheetId="14" hidden="1">{#N/A,#N/A,FALSE,"K_DRIV"}</definedName>
    <definedName name="a1b" hidden="1">{#N/A,#N/A,FALSE,"K_DRIV"}</definedName>
    <definedName name="aa" localSheetId="4" hidden="1">{#N/A,#N/A,FALSE,"Annual Summary";#N/A,#N/A,FALSE,"Hourly Summary";#N/A,#N/A,FALSE,"Flare Combustion";#N/A,#N/A,FALSE,"Shipping";#N/A,#N/A,FALSE,"Process Turnaround";#N/A,#N/A,FALSE,"Lab Samples";#N/A,#N/A,FALSE,"Product Cycles 5-4";#N/A,#N/A,FALSE,"5-4.1";#N/A,#N/A,FALSE,"5-4.2";#N/A,#N/A,FALSE,"Physical Prop Data"}</definedName>
    <definedName name="aa" localSheetId="11" hidden="1">{#N/A,#N/A,FALSE,"Annual Summary";#N/A,#N/A,FALSE,"Hourly Summary";#N/A,#N/A,FALSE,"Flare Combustion";#N/A,#N/A,FALSE,"Shipping";#N/A,#N/A,FALSE,"Process Turnaround";#N/A,#N/A,FALSE,"Lab Samples";#N/A,#N/A,FALSE,"Product Cycles 5-4";#N/A,#N/A,FALSE,"5-4.1";#N/A,#N/A,FALSE,"5-4.2";#N/A,#N/A,FALSE,"Physical Prop Data"}</definedName>
    <definedName name="aa" localSheetId="3" hidden="1">{#N/A,#N/A,FALSE,"Annual Summary";#N/A,#N/A,FALSE,"Hourly Summary";#N/A,#N/A,FALSE,"Flare Combustion";#N/A,#N/A,FALSE,"Shipping";#N/A,#N/A,FALSE,"Process Turnaround";#N/A,#N/A,FALSE,"Lab Samples";#N/A,#N/A,FALSE,"Product Cycles 5-4";#N/A,#N/A,FALSE,"5-4.1";#N/A,#N/A,FALSE,"5-4.2";#N/A,#N/A,FALSE,"Physical Prop Data"}</definedName>
    <definedName name="aa" hidden="1">{#N/A,#N/A,FALSE,"Annual Summary";#N/A,#N/A,FALSE,"Hourly Summary";#N/A,#N/A,FALSE,"Flare Combustion";#N/A,#N/A,FALSE,"Shipping";#N/A,#N/A,FALSE,"Process Turnaround";#N/A,#N/A,FALSE,"Lab Samples";#N/A,#N/A,FALSE,"Product Cycles 5-4";#N/A,#N/A,FALSE,"5-4.1";#N/A,#N/A,FALSE,"5-4.2";#N/A,#N/A,FALSE,"Physical Prop Data"}</definedName>
    <definedName name="aabbcc" localSheetId="4" hidden="1">{#N/A,#N/A,FALSE,"Annual Summary";#N/A,#N/A,FALSE,"Hourly Summary";#N/A,#N/A,FALSE,"Flare Combustion";#N/A,#N/A,FALSE,"Shipping";#N/A,#N/A,FALSE,"Process Turnaround";#N/A,#N/A,FALSE,"Lab Samples";#N/A,#N/A,FALSE,"Product Cycles 5-4";#N/A,#N/A,FALSE,"5-4.1";#N/A,#N/A,FALSE,"5-4.2";#N/A,#N/A,FALSE,"Physical Prop Data"}</definedName>
    <definedName name="aabbcc" localSheetId="11" hidden="1">{#N/A,#N/A,FALSE,"Annual Summary";#N/A,#N/A,FALSE,"Hourly Summary";#N/A,#N/A,FALSE,"Flare Combustion";#N/A,#N/A,FALSE,"Shipping";#N/A,#N/A,FALSE,"Process Turnaround";#N/A,#N/A,FALSE,"Lab Samples";#N/A,#N/A,FALSE,"Product Cycles 5-4";#N/A,#N/A,FALSE,"5-4.1";#N/A,#N/A,FALSE,"5-4.2";#N/A,#N/A,FALSE,"Physical Prop Data"}</definedName>
    <definedName name="aabbcc" localSheetId="3" hidden="1">{#N/A,#N/A,FALSE,"Annual Summary";#N/A,#N/A,FALSE,"Hourly Summary";#N/A,#N/A,FALSE,"Flare Combustion";#N/A,#N/A,FALSE,"Shipping";#N/A,#N/A,FALSE,"Process Turnaround";#N/A,#N/A,FALSE,"Lab Samples";#N/A,#N/A,FALSE,"Product Cycles 5-4";#N/A,#N/A,FALSE,"5-4.1";#N/A,#N/A,FALSE,"5-4.2";#N/A,#N/A,FALSE,"Physical Prop Data"}</definedName>
    <definedName name="aabbcc" hidden="1">{#N/A,#N/A,FALSE,"Annual Summary";#N/A,#N/A,FALSE,"Hourly Summary";#N/A,#N/A,FALSE,"Flare Combustion";#N/A,#N/A,FALSE,"Shipping";#N/A,#N/A,FALSE,"Process Turnaround";#N/A,#N/A,FALSE,"Lab Samples";#N/A,#N/A,FALSE,"Product Cycles 5-4";#N/A,#N/A,FALSE,"5-4.1";#N/A,#N/A,FALSE,"5-4.2";#N/A,#N/A,FALSE,"Physical Prop Data"}</definedName>
    <definedName name="aappii" localSheetId="4" hidden="1">{#N/A,#N/A,FALSE,"Annual Summary";#N/A,#N/A,FALSE,"Hourly Summary";#N/A,#N/A,FALSE,"Flare Combustion";#N/A,#N/A,FALSE,"Shipping";#N/A,#N/A,FALSE,"Process Turnaround";#N/A,#N/A,FALSE,"Lab Samples";#N/A,#N/A,FALSE,"Product Cycles 5-4";#N/A,#N/A,FALSE,"5-4.1";#N/A,#N/A,FALSE,"5-4.2";#N/A,#N/A,FALSE,"Physical Prop Data"}</definedName>
    <definedName name="aappii" localSheetId="11" hidden="1">{#N/A,#N/A,FALSE,"Annual Summary";#N/A,#N/A,FALSE,"Hourly Summary";#N/A,#N/A,FALSE,"Flare Combustion";#N/A,#N/A,FALSE,"Shipping";#N/A,#N/A,FALSE,"Process Turnaround";#N/A,#N/A,FALSE,"Lab Samples";#N/A,#N/A,FALSE,"Product Cycles 5-4";#N/A,#N/A,FALSE,"5-4.1";#N/A,#N/A,FALSE,"5-4.2";#N/A,#N/A,FALSE,"Physical Prop Data"}</definedName>
    <definedName name="aappii" localSheetId="3" hidden="1">{#N/A,#N/A,FALSE,"Annual Summary";#N/A,#N/A,FALSE,"Hourly Summary";#N/A,#N/A,FALSE,"Flare Combustion";#N/A,#N/A,FALSE,"Shipping";#N/A,#N/A,FALSE,"Process Turnaround";#N/A,#N/A,FALSE,"Lab Samples";#N/A,#N/A,FALSE,"Product Cycles 5-4";#N/A,#N/A,FALSE,"5-4.1";#N/A,#N/A,FALSE,"5-4.2";#N/A,#N/A,FALSE,"Physical Prop Data"}</definedName>
    <definedName name="aappii" hidden="1">{#N/A,#N/A,FALSE,"Annual Summary";#N/A,#N/A,FALSE,"Hourly Summary";#N/A,#N/A,FALSE,"Flare Combustion";#N/A,#N/A,FALSE,"Shipping";#N/A,#N/A,FALSE,"Process Turnaround";#N/A,#N/A,FALSE,"Lab Samples";#N/A,#N/A,FALSE,"Product Cycles 5-4";#N/A,#N/A,FALSE,"5-4.1";#N/A,#N/A,FALSE,"5-4.2";#N/A,#N/A,FALSE,"Physical Prop Data"}</definedName>
    <definedName name="AB" localSheetId="4" hidden="1">#REF!</definedName>
    <definedName name="AB" localSheetId="11" hidden="1">#REF!</definedName>
    <definedName name="AB" localSheetId="13" hidden="1">#REF!</definedName>
    <definedName name="AB" localSheetId="3" hidden="1">#REF!</definedName>
    <definedName name="AB" hidden="1">#REF!</definedName>
    <definedName name="ABB" localSheetId="4" hidden="1">#REF!</definedName>
    <definedName name="ABB" localSheetId="11" hidden="1">#REF!</definedName>
    <definedName name="ABB" localSheetId="13" hidden="1">#REF!</definedName>
    <definedName name="ABB" localSheetId="3" hidden="1">#REF!</definedName>
    <definedName name="ABB" hidden="1">#REF!</definedName>
    <definedName name="abc" localSheetId="4" hidden="1">{#N/A,#N/A,FALSE,"Annual Summary";#N/A,#N/A,FALSE,"Hourly Summary";#N/A,#N/A,FALSE,"Flare Combustion";#N/A,#N/A,FALSE,"Shipping";#N/A,#N/A,FALSE,"Process Turnaround";#N/A,#N/A,FALSE,"Lab Samples";#N/A,#N/A,FALSE,"Product Cycles 5-4";#N/A,#N/A,FALSE,"5-4.1";#N/A,#N/A,FALSE,"5-4.2";#N/A,#N/A,FALSE,"Physical Prop Data"}</definedName>
    <definedName name="abc" localSheetId="11" hidden="1">{#N/A,#N/A,FALSE,"Annual Summary";#N/A,#N/A,FALSE,"Hourly Summary";#N/A,#N/A,FALSE,"Flare Combustion";#N/A,#N/A,FALSE,"Shipping";#N/A,#N/A,FALSE,"Process Turnaround";#N/A,#N/A,FALSE,"Lab Samples";#N/A,#N/A,FALSE,"Product Cycles 5-4";#N/A,#N/A,FALSE,"5-4.1";#N/A,#N/A,FALSE,"5-4.2";#N/A,#N/A,FALSE,"Physical Prop Data"}</definedName>
    <definedName name="abc" localSheetId="3" hidden="1">{#N/A,#N/A,FALSE,"Annual Summary";#N/A,#N/A,FALSE,"Hourly Summary";#N/A,#N/A,FALSE,"Flare Combustion";#N/A,#N/A,FALSE,"Shipping";#N/A,#N/A,FALSE,"Process Turnaround";#N/A,#N/A,FALSE,"Lab Samples";#N/A,#N/A,FALSE,"Product Cycles 5-4";#N/A,#N/A,FALSE,"5-4.1";#N/A,#N/A,FALSE,"5-4.2";#N/A,#N/A,FALSE,"Physical Prop Data"}</definedName>
    <definedName name="abc" hidden="1">{#N/A,#N/A,FALSE,"Annual Summary";#N/A,#N/A,FALSE,"Hourly Summary";#N/A,#N/A,FALSE,"Flare Combustion";#N/A,#N/A,FALSE,"Shipping";#N/A,#N/A,FALSE,"Process Turnaround";#N/A,#N/A,FALSE,"Lab Samples";#N/A,#N/A,FALSE,"Product Cycles 5-4";#N/A,#N/A,FALSE,"5-4.1";#N/A,#N/A,FALSE,"5-4.2";#N/A,#N/A,FALSE,"Physical Prop Data"}</definedName>
    <definedName name="abc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1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2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3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4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1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2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3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4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_5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d"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d"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d"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bcd"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Access_Button" hidden="1">"ChemCatAdd00_MSDS_List"</definedName>
    <definedName name="Access_Button1" hidden="1">"ChemCatAdd00_MSDS_List"</definedName>
    <definedName name="Access_Button2" hidden="1">"ChemCatAdd00_MSDS_List"</definedName>
    <definedName name="AccessDatabase" localSheetId="4" hidden="1">"P:\Operating Report\Operating Report.mdb"</definedName>
    <definedName name="AccessDatabase" localSheetId="11" hidden="1">"P:\Operating Report\Operating Report.mdb"</definedName>
    <definedName name="AccessDatabase" localSheetId="13" hidden="1">"P:\Operating Report\Operating Report.mdb"</definedName>
    <definedName name="AccessDatabase" localSheetId="3" hidden="1">"P:\Operating Report\Operating Report.mdb"</definedName>
    <definedName name="AccessDatabase" hidden="1">"C:\WINDOWS\TEMP\saralist.mdb"</definedName>
    <definedName name="ACwvu.Deatiled.1" localSheetId="7" hidden="1">#REF!</definedName>
    <definedName name="ACwvu.Deatiled.1" hidden="1">#REF!</definedName>
    <definedName name="ACwvu.Detailed." localSheetId="12" hidden="1">#REF!</definedName>
    <definedName name="ACwvu.Detailed." localSheetId="7" hidden="1">#REF!</definedName>
    <definedName name="ACwvu.Detailed." localSheetId="14" hidden="1">#REF!</definedName>
    <definedName name="ACwvu.Detailed." hidden="1">#REF!</definedName>
    <definedName name="ACwvu.Detailed._.and._.Summary." localSheetId="12" hidden="1">#REF!</definedName>
    <definedName name="ACwvu.Detailed._.and._.Summary." localSheetId="7" hidden="1">#REF!</definedName>
    <definedName name="ACwvu.Detailed._.and._.Summary." localSheetId="14" hidden="1">#REF!</definedName>
    <definedName name="ACwvu.Detailed._.and._.Summary." hidden="1">#REF!</definedName>
    <definedName name="ACwvu.Summary." localSheetId="12" hidden="1">#REF!</definedName>
    <definedName name="ACwvu.Summary." localSheetId="7" hidden="1">#REF!</definedName>
    <definedName name="ACwvu.Summary." localSheetId="14" hidden="1">#REF!</definedName>
    <definedName name="ACwvu.Summary." hidden="1">#REF!</definedName>
    <definedName name="ACwvu.uctad." localSheetId="12" hidden="1">#REF!</definedName>
    <definedName name="ACwvu.uctad." localSheetId="7" hidden="1">#REF!</definedName>
    <definedName name="ACwvu.uctad." localSheetId="14" hidden="1">#REF!</definedName>
    <definedName name="ACwvu.uctad." hidden="1">#REF!</definedName>
    <definedName name="ad" localSheetId="12" hidden="1">{#N/A,#N/A,FALSE,"Annual Summary";#N/A,#N/A,FALSE,"Hourly Summary";#N/A,#N/A,FALSE,"Flare Combustion";#N/A,#N/A,FALSE,"Shipping";#N/A,#N/A,FALSE,"Process Turnaround";#N/A,#N/A,FALSE,"Lab Samples";#N/A,#N/A,FALSE,"Product Cycles 5-4";#N/A,#N/A,FALSE,"5-4.1";#N/A,#N/A,FALSE,"5-4.2";#N/A,#N/A,FALSE,"Physical Prop Data"}</definedName>
    <definedName name="ad" localSheetId="7" hidden="1">{#N/A,#N/A,FALSE,"Annual Summary";#N/A,#N/A,FALSE,"Hourly Summary";#N/A,#N/A,FALSE,"Flare Combustion";#N/A,#N/A,FALSE,"Shipping";#N/A,#N/A,FALSE,"Process Turnaround";#N/A,#N/A,FALSE,"Lab Samples";#N/A,#N/A,FALSE,"Product Cycles 5-4";#N/A,#N/A,FALSE,"5-4.1";#N/A,#N/A,FALSE,"5-4.2";#N/A,#N/A,FALSE,"Physical Prop Data"}</definedName>
    <definedName name="ad" localSheetId="14" hidden="1">{#N/A,#N/A,FALSE,"Annual Summary";#N/A,#N/A,FALSE,"Hourly Summary";#N/A,#N/A,FALSE,"Flare Combustion";#N/A,#N/A,FALSE,"Shipping";#N/A,#N/A,FALSE,"Process Turnaround";#N/A,#N/A,FALSE,"Lab Samples";#N/A,#N/A,FALSE,"Product Cycles 5-4";#N/A,#N/A,FALSE,"5-4.1";#N/A,#N/A,FALSE,"5-4.2";#N/A,#N/A,FALSE,"Physical Prop Data"}</definedName>
    <definedName name="ad" hidden="1">{#N/A,#N/A,FALSE,"Annual Summary";#N/A,#N/A,FALSE,"Hourly Summary";#N/A,#N/A,FALSE,"Flare Combustion";#N/A,#N/A,FALSE,"Shipping";#N/A,#N/A,FALSE,"Process Turnaround";#N/A,#N/A,FALSE,"Lab Samples";#N/A,#N/A,FALSE,"Product Cycles 5-4";#N/A,#N/A,FALSE,"5-4.1";#N/A,#N/A,FALSE,"5-4.2";#N/A,#N/A,FALSE,"Physical Prop Data"}</definedName>
    <definedName name="adfasf" localSheetId="12" hidden="1">{#N/A,#N/A,FALSE,"Annual Summary";#N/A,#N/A,FALSE,"Hourly Summary";#N/A,#N/A,FALSE,"Flare Combustion";#N/A,#N/A,FALSE,"Shipping";#N/A,#N/A,FALSE,"Process Turnaround";#N/A,#N/A,FALSE,"Lab Samples";#N/A,#N/A,FALSE,"Product Cycles 5-4";#N/A,#N/A,FALSE,"5-4.1";#N/A,#N/A,FALSE,"5-4.2";#N/A,#N/A,FALSE,"Physical Prop Data"}</definedName>
    <definedName name="adfasf" localSheetId="7" hidden="1">{#N/A,#N/A,FALSE,"Annual Summary";#N/A,#N/A,FALSE,"Hourly Summary";#N/A,#N/A,FALSE,"Flare Combustion";#N/A,#N/A,FALSE,"Shipping";#N/A,#N/A,FALSE,"Process Turnaround";#N/A,#N/A,FALSE,"Lab Samples";#N/A,#N/A,FALSE,"Product Cycles 5-4";#N/A,#N/A,FALSE,"5-4.1";#N/A,#N/A,FALSE,"5-4.2";#N/A,#N/A,FALSE,"Physical Prop Data"}</definedName>
    <definedName name="adfasf" localSheetId="14" hidden="1">{#N/A,#N/A,FALSE,"Annual Summary";#N/A,#N/A,FALSE,"Hourly Summary";#N/A,#N/A,FALSE,"Flare Combustion";#N/A,#N/A,FALSE,"Shipping";#N/A,#N/A,FALSE,"Process Turnaround";#N/A,#N/A,FALSE,"Lab Samples";#N/A,#N/A,FALSE,"Product Cycles 5-4";#N/A,#N/A,FALSE,"5-4.1";#N/A,#N/A,FALSE,"5-4.2";#N/A,#N/A,FALSE,"Physical Prop Data"}</definedName>
    <definedName name="adfasf" hidden="1">{#N/A,#N/A,FALSE,"Annual Summary";#N/A,#N/A,FALSE,"Hourly Summary";#N/A,#N/A,FALSE,"Flare Combustion";#N/A,#N/A,FALSE,"Shipping";#N/A,#N/A,FALSE,"Process Turnaround";#N/A,#N/A,FALSE,"Lab Samples";#N/A,#N/A,FALSE,"Product Cycles 5-4";#N/A,#N/A,FALSE,"5-4.1";#N/A,#N/A,FALSE,"5-4.2";#N/A,#N/A,FALSE,"Physical Prop Data"}</definedName>
    <definedName name="afsdfasdfasd" localSheetId="12" hidden="1">{"Detailed",#N/A,FALSE,"GAS-COMB"}</definedName>
    <definedName name="afsdfasdfasd" localSheetId="7" hidden="1">{"Detailed",#N/A,FALSE,"GAS-COMB"}</definedName>
    <definedName name="afsdfasdfasd" localSheetId="14" hidden="1">{"Detailed",#N/A,FALSE,"GAS-COMB"}</definedName>
    <definedName name="afsdfasdfasd" hidden="1">{"Detailed",#N/A,FALSE,"GAS-COMB"}</definedName>
    <definedName name="AL.SULFONATE" localSheetId="12" hidden="1">{#N/A,#N/A,FALSE,"Annual Summary";#N/A,#N/A,FALSE,"Hourly Summary";#N/A,#N/A,FALSE,"Flare Combustion";#N/A,#N/A,FALSE,"Shipping";#N/A,#N/A,FALSE,"Process Turnaround";#N/A,#N/A,FALSE,"Lab Samples";#N/A,#N/A,FALSE,"Product Cycles 5-4";#N/A,#N/A,FALSE,"5-4.1";#N/A,#N/A,FALSE,"5-4.2";#N/A,#N/A,FALSE,"Physical Prop Data"}</definedName>
    <definedName name="AL.SULFONATE" localSheetId="7" hidden="1">{#N/A,#N/A,FALSE,"Annual Summary";#N/A,#N/A,FALSE,"Hourly Summary";#N/A,#N/A,FALSE,"Flare Combustion";#N/A,#N/A,FALSE,"Shipping";#N/A,#N/A,FALSE,"Process Turnaround";#N/A,#N/A,FALSE,"Lab Samples";#N/A,#N/A,FALSE,"Product Cycles 5-4";#N/A,#N/A,FALSE,"5-4.1";#N/A,#N/A,FALSE,"5-4.2";#N/A,#N/A,FALSE,"Physical Prop Data"}</definedName>
    <definedName name="AL.SULFONATE" localSheetId="14" hidden="1">{#N/A,#N/A,FALSE,"Annual Summary";#N/A,#N/A,FALSE,"Hourly Summary";#N/A,#N/A,FALSE,"Flare Combustion";#N/A,#N/A,FALSE,"Shipping";#N/A,#N/A,FALSE,"Process Turnaround";#N/A,#N/A,FALSE,"Lab Samples";#N/A,#N/A,FALSE,"Product Cycles 5-4";#N/A,#N/A,FALSE,"5-4.1";#N/A,#N/A,FALSE,"5-4.2";#N/A,#N/A,FALSE,"Physical Prop Data"}</definedName>
    <definedName name="AL.SULFONATE" hidden="1">{#N/A,#N/A,FALSE,"Annual Summary";#N/A,#N/A,FALSE,"Hourly Summary";#N/A,#N/A,FALSE,"Flare Combustion";#N/A,#N/A,FALSE,"Shipping";#N/A,#N/A,FALSE,"Process Turnaround";#N/A,#N/A,FALSE,"Lab Samples";#N/A,#N/A,FALSE,"Product Cycles 5-4";#N/A,#N/A,FALSE,"5-4.1";#N/A,#N/A,FALSE,"5-4.2";#N/A,#N/A,FALSE,"Physical Prop Data"}</definedName>
    <definedName name="AnnualSummary" localSheetId="12" hidden="1">{#N/A,#N/A,FALSE,"Annual Summary";#N/A,#N/A,FALSE,"Hourly Summary";#N/A,#N/A,FALSE,"Flare Combustion";#N/A,#N/A,FALSE,"Shipping";#N/A,#N/A,FALSE,"Process Turnaround";#N/A,#N/A,FALSE,"Lab Samples";#N/A,#N/A,FALSE,"Product Cycles 5-4";#N/A,#N/A,FALSE,"5-4.1";#N/A,#N/A,FALSE,"5-4.2";#N/A,#N/A,FALSE,"Physical Prop Data"}</definedName>
    <definedName name="AnnualSummary" localSheetId="7" hidden="1">{#N/A,#N/A,FALSE,"Annual Summary";#N/A,#N/A,FALSE,"Hourly Summary";#N/A,#N/A,FALSE,"Flare Combustion";#N/A,#N/A,FALSE,"Shipping";#N/A,#N/A,FALSE,"Process Turnaround";#N/A,#N/A,FALSE,"Lab Samples";#N/A,#N/A,FALSE,"Product Cycles 5-4";#N/A,#N/A,FALSE,"5-4.1";#N/A,#N/A,FALSE,"5-4.2";#N/A,#N/A,FALSE,"Physical Prop Data"}</definedName>
    <definedName name="AnnualSummary" localSheetId="14" hidden="1">{#N/A,#N/A,FALSE,"Annual Summary";#N/A,#N/A,FALSE,"Hourly Summary";#N/A,#N/A,FALSE,"Flare Combustion";#N/A,#N/A,FALSE,"Shipping";#N/A,#N/A,FALSE,"Process Turnaround";#N/A,#N/A,FALSE,"Lab Samples";#N/A,#N/A,FALSE,"Product Cycles 5-4";#N/A,#N/A,FALSE,"5-4.1";#N/A,#N/A,FALSE,"5-4.2";#N/A,#N/A,FALSE,"Physical Prop Data"}</definedName>
    <definedName name="AnnualSummary" hidden="1">{#N/A,#N/A,FALSE,"Annual Summary";#N/A,#N/A,FALSE,"Hourly Summary";#N/A,#N/A,FALSE,"Flare Combustion";#N/A,#N/A,FALSE,"Shipping";#N/A,#N/A,FALSE,"Process Turnaround";#N/A,#N/A,FALSE,"Lab Samples";#N/A,#N/A,FALSE,"Product Cycles 5-4";#N/A,#N/A,FALSE,"5-4.1";#N/A,#N/A,FALSE,"5-4.2";#N/A,#N/A,FALSE,"Physical Prop Data"}</definedName>
    <definedName name="AnnualSummaryz" localSheetId="12" hidden="1">{#N/A,#N/A,FALSE,"Annual Summary";#N/A,#N/A,FALSE,"Hourly Summary";#N/A,#N/A,FALSE,"Flare Combustion";#N/A,#N/A,FALSE,"Shipping";#N/A,#N/A,FALSE,"Process Turnaround";#N/A,#N/A,FALSE,"Lab Samples";#N/A,#N/A,FALSE,"Product Cycles 5-4";#N/A,#N/A,FALSE,"5-4.1";#N/A,#N/A,FALSE,"5-4.2";#N/A,#N/A,FALSE,"Physical Prop Data"}</definedName>
    <definedName name="AnnualSummaryz" localSheetId="7" hidden="1">{#N/A,#N/A,FALSE,"Annual Summary";#N/A,#N/A,FALSE,"Hourly Summary";#N/A,#N/A,FALSE,"Flare Combustion";#N/A,#N/A,FALSE,"Shipping";#N/A,#N/A,FALSE,"Process Turnaround";#N/A,#N/A,FALSE,"Lab Samples";#N/A,#N/A,FALSE,"Product Cycles 5-4";#N/A,#N/A,FALSE,"5-4.1";#N/A,#N/A,FALSE,"5-4.2";#N/A,#N/A,FALSE,"Physical Prop Data"}</definedName>
    <definedName name="AnnualSummaryz" localSheetId="14" hidden="1">{#N/A,#N/A,FALSE,"Annual Summary";#N/A,#N/A,FALSE,"Hourly Summary";#N/A,#N/A,FALSE,"Flare Combustion";#N/A,#N/A,FALSE,"Shipping";#N/A,#N/A,FALSE,"Process Turnaround";#N/A,#N/A,FALSE,"Lab Samples";#N/A,#N/A,FALSE,"Product Cycles 5-4";#N/A,#N/A,FALSE,"5-4.1";#N/A,#N/A,FALSE,"5-4.2";#N/A,#N/A,FALSE,"Physical Prop Data"}</definedName>
    <definedName name="AnnualSummaryz" hidden="1">{#N/A,#N/A,FALSE,"Annual Summary";#N/A,#N/A,FALSE,"Hourly Summary";#N/A,#N/A,FALSE,"Flare Combustion";#N/A,#N/A,FALSE,"Shipping";#N/A,#N/A,FALSE,"Process Turnaround";#N/A,#N/A,FALSE,"Lab Samples";#N/A,#N/A,FALSE,"Product Cycles 5-4";#N/A,#N/A,FALSE,"5-4.1";#N/A,#N/A,FALSE,"5-4.2";#N/A,#N/A,FALSE,"Physical Prop Data"}</definedName>
    <definedName name="AnnualVOC" localSheetId="12" hidden="1">{#N/A,#N/A,FALSE,"Summary";#N/A,#N/A,FALSE,"Fixed (94)";#N/A,#N/A,FALSE,"fixed (P)";#N/A,#N/A,FALSE,"ExtFloat(94)";#N/A,#N/A,FALSE,"ExtFloat(P)";#N/A,#N/A,FALSE,"IntFloat(94)";#N/A,#N/A,FALSE,"IntFloat(P)";#N/A,#N/A,FALSE,"LD(94)";#N/A,#N/A,FALSE,"LD(P)";#N/A,#N/A,FALSE,"Fugitives";#N/A,#N/A,FALSE,"Speciate (94)"}</definedName>
    <definedName name="AnnualVOC" localSheetId="7" hidden="1">{#N/A,#N/A,FALSE,"Summary";#N/A,#N/A,FALSE,"Fixed (94)";#N/A,#N/A,FALSE,"fixed (P)";#N/A,#N/A,FALSE,"ExtFloat(94)";#N/A,#N/A,FALSE,"ExtFloat(P)";#N/A,#N/A,FALSE,"IntFloat(94)";#N/A,#N/A,FALSE,"IntFloat(P)";#N/A,#N/A,FALSE,"LD(94)";#N/A,#N/A,FALSE,"LD(P)";#N/A,#N/A,FALSE,"Fugitives";#N/A,#N/A,FALSE,"Speciate (94)"}</definedName>
    <definedName name="AnnualVOC" localSheetId="14" hidden="1">{#N/A,#N/A,FALSE,"Summary";#N/A,#N/A,FALSE,"Fixed (94)";#N/A,#N/A,FALSE,"fixed (P)";#N/A,#N/A,FALSE,"ExtFloat(94)";#N/A,#N/A,FALSE,"ExtFloat(P)";#N/A,#N/A,FALSE,"IntFloat(94)";#N/A,#N/A,FALSE,"IntFloat(P)";#N/A,#N/A,FALSE,"LD(94)";#N/A,#N/A,FALSE,"LD(P)";#N/A,#N/A,FALSE,"Fugitives";#N/A,#N/A,FALSE,"Speciate (94)"}</definedName>
    <definedName name="AnnualVOC" hidden="1">{#N/A,#N/A,FALSE,"Summary";#N/A,#N/A,FALSE,"Fixed (94)";#N/A,#N/A,FALSE,"fixed (P)";#N/A,#N/A,FALSE,"ExtFloat(94)";#N/A,#N/A,FALSE,"ExtFloat(P)";#N/A,#N/A,FALSE,"IntFloat(94)";#N/A,#N/A,FALSE,"IntFloat(P)";#N/A,#N/A,FALSE,"LD(94)";#N/A,#N/A,FALSE,"LD(P)";#N/A,#N/A,FALSE,"Fugitives";#N/A,#N/A,FALSE,"Speciate (94)"}</definedName>
    <definedName name="anscount" hidden="1">2</definedName>
    <definedName name="api" localSheetId="4" hidden="1">{#N/A,#N/A,FALSE,"Annual Summary";#N/A,#N/A,FALSE,"Hourly Summary";#N/A,#N/A,FALSE,"Flare Combustion";#N/A,#N/A,FALSE,"Shipping";#N/A,#N/A,FALSE,"Process Turnaround";#N/A,#N/A,FALSE,"Lab Samples";#N/A,#N/A,FALSE,"Product Cycles 5-4";#N/A,#N/A,FALSE,"5-4.1";#N/A,#N/A,FALSE,"5-4.2";#N/A,#N/A,FALSE,"Physical Prop Data"}</definedName>
    <definedName name="api" localSheetId="11" hidden="1">{#N/A,#N/A,FALSE,"Annual Summary";#N/A,#N/A,FALSE,"Hourly Summary";#N/A,#N/A,FALSE,"Flare Combustion";#N/A,#N/A,FALSE,"Shipping";#N/A,#N/A,FALSE,"Process Turnaround";#N/A,#N/A,FALSE,"Lab Samples";#N/A,#N/A,FALSE,"Product Cycles 5-4";#N/A,#N/A,FALSE,"5-4.1";#N/A,#N/A,FALSE,"5-4.2";#N/A,#N/A,FALSE,"Physical Prop Data"}</definedName>
    <definedName name="api" localSheetId="3" hidden="1">{#N/A,#N/A,FALSE,"Annual Summary";#N/A,#N/A,FALSE,"Hourly Summary";#N/A,#N/A,FALSE,"Flare Combustion";#N/A,#N/A,FALSE,"Shipping";#N/A,#N/A,FALSE,"Process Turnaround";#N/A,#N/A,FALSE,"Lab Samples";#N/A,#N/A,FALSE,"Product Cycles 5-4";#N/A,#N/A,FALSE,"5-4.1";#N/A,#N/A,FALSE,"5-4.2";#N/A,#N/A,FALSE,"Physical Prop Data"}</definedName>
    <definedName name="api" hidden="1">{#N/A,#N/A,FALSE,"Annual Summary";#N/A,#N/A,FALSE,"Hourly Summary";#N/A,#N/A,FALSE,"Flare Combustion";#N/A,#N/A,FALSE,"Shipping";#N/A,#N/A,FALSE,"Process Turnaround";#N/A,#N/A,FALSE,"Lab Samples";#N/A,#N/A,FALSE,"Product Cycles 5-4";#N/A,#N/A,FALSE,"5-4.1";#N/A,#N/A,FALSE,"5-4.2";#N/A,#N/A,FALSE,"Physical Prop Data"}</definedName>
    <definedName name="as" localSheetId="12" hidden="1">{#N/A,#N/A,FALSE,"Annual Summary";#N/A,#N/A,FALSE,"Hourly Summary";#N/A,#N/A,FALSE,"Flare Combustion";#N/A,#N/A,FALSE,"Shipping";#N/A,#N/A,FALSE,"Process Turnaround";#N/A,#N/A,FALSE,"Lab Samples";#N/A,#N/A,FALSE,"Product Cycles 5-4";#N/A,#N/A,FALSE,"5-4.1";#N/A,#N/A,FALSE,"5-4.2";#N/A,#N/A,FALSE,"Physical Prop Data"}</definedName>
    <definedName name="as" localSheetId="7" hidden="1">{#N/A,#N/A,FALSE,"Annual Summary";#N/A,#N/A,FALSE,"Hourly Summary";#N/A,#N/A,FALSE,"Flare Combustion";#N/A,#N/A,FALSE,"Shipping";#N/A,#N/A,FALSE,"Process Turnaround";#N/A,#N/A,FALSE,"Lab Samples";#N/A,#N/A,FALSE,"Product Cycles 5-4";#N/A,#N/A,FALSE,"5-4.1";#N/A,#N/A,FALSE,"5-4.2";#N/A,#N/A,FALSE,"Physical Prop Data"}</definedName>
    <definedName name="as" localSheetId="14" hidden="1">{#N/A,#N/A,FALSE,"Annual Summary";#N/A,#N/A,FALSE,"Hourly Summary";#N/A,#N/A,FALSE,"Flare Combustion";#N/A,#N/A,FALSE,"Shipping";#N/A,#N/A,FALSE,"Process Turnaround";#N/A,#N/A,FALSE,"Lab Samples";#N/A,#N/A,FALSE,"Product Cycles 5-4";#N/A,#N/A,FALSE,"5-4.1";#N/A,#N/A,FALSE,"5-4.2";#N/A,#N/A,FALSE,"Physical Prop Data"}</definedName>
    <definedName name="as" hidden="1">{#N/A,#N/A,FALSE,"Annual Summary";#N/A,#N/A,FALSE,"Hourly Summary";#N/A,#N/A,FALSE,"Flare Combustion";#N/A,#N/A,FALSE,"Shipping";#N/A,#N/A,FALSE,"Process Turnaround";#N/A,#N/A,FALSE,"Lab Samples";#N/A,#N/A,FALSE,"Product Cycles 5-4";#N/A,#N/A,FALSE,"5-4.1";#N/A,#N/A,FALSE,"5-4.2";#N/A,#N/A,FALSE,"Physical Prop Data"}</definedName>
    <definedName name="asd" localSheetId="7" hidden="1">#REF!</definedName>
    <definedName name="asd" hidden="1">#REF!</definedName>
    <definedName name="asdasdas" localSheetId="12" hidden="1">{#N/A,#N/A,FALSE,"Annual Summary";#N/A,#N/A,FALSE,"Hourly Summary";#N/A,#N/A,FALSE,"Flare Combustion";#N/A,#N/A,FALSE,"Shipping";#N/A,#N/A,FALSE,"Process Turnaround";#N/A,#N/A,FALSE,"Lab Samples";#N/A,#N/A,FALSE,"Product Cycles 5-4";#N/A,#N/A,FALSE,"5-4.1";#N/A,#N/A,FALSE,"5-4.2";#N/A,#N/A,FALSE,"Physical Prop Data"}</definedName>
    <definedName name="asdasdas" localSheetId="7" hidden="1">{#N/A,#N/A,FALSE,"Annual Summary";#N/A,#N/A,FALSE,"Hourly Summary";#N/A,#N/A,FALSE,"Flare Combustion";#N/A,#N/A,FALSE,"Shipping";#N/A,#N/A,FALSE,"Process Turnaround";#N/A,#N/A,FALSE,"Lab Samples";#N/A,#N/A,FALSE,"Product Cycles 5-4";#N/A,#N/A,FALSE,"5-4.1";#N/A,#N/A,FALSE,"5-4.2";#N/A,#N/A,FALSE,"Physical Prop Data"}</definedName>
    <definedName name="asdasdas" localSheetId="14" hidden="1">{#N/A,#N/A,FALSE,"Annual Summary";#N/A,#N/A,FALSE,"Hourly Summary";#N/A,#N/A,FALSE,"Flare Combustion";#N/A,#N/A,FALSE,"Shipping";#N/A,#N/A,FALSE,"Process Turnaround";#N/A,#N/A,FALSE,"Lab Samples";#N/A,#N/A,FALSE,"Product Cycles 5-4";#N/A,#N/A,FALSE,"5-4.1";#N/A,#N/A,FALSE,"5-4.2";#N/A,#N/A,FALSE,"Physical Prop Data"}</definedName>
    <definedName name="asdasdas" hidden="1">{#N/A,#N/A,FALSE,"Annual Summary";#N/A,#N/A,FALSE,"Hourly Summary";#N/A,#N/A,FALSE,"Flare Combustion";#N/A,#N/A,FALSE,"Shipping";#N/A,#N/A,FALSE,"Process Turnaround";#N/A,#N/A,FALSE,"Lab Samples";#N/A,#N/A,FALSE,"Product Cycles 5-4";#N/A,#N/A,FALSE,"5-4.1";#N/A,#N/A,FALSE,"5-4.2";#N/A,#N/A,FALSE,"Physical Prop Data"}</definedName>
    <definedName name="asdf" localSheetId="4" hidden="1">{#N/A,#N/A,FALSE,"Annual Summary";#N/A,#N/A,FALSE,"Hourly Summary";#N/A,#N/A,FALSE,"Flare Combustion";#N/A,#N/A,FALSE,"Shipping";#N/A,#N/A,FALSE,"Process Turnaround";#N/A,#N/A,FALSE,"Lab Samples";#N/A,#N/A,FALSE,"Product Cycles 5-4";#N/A,#N/A,FALSE,"5-4.1";#N/A,#N/A,FALSE,"5-4.2";#N/A,#N/A,FALSE,"Physical Prop Data"}</definedName>
    <definedName name="asdf" localSheetId="11" hidden="1">{#N/A,#N/A,FALSE,"Annual Summary";#N/A,#N/A,FALSE,"Hourly Summary";#N/A,#N/A,FALSE,"Flare Combustion";#N/A,#N/A,FALSE,"Shipping";#N/A,#N/A,FALSE,"Process Turnaround";#N/A,#N/A,FALSE,"Lab Samples";#N/A,#N/A,FALSE,"Product Cycles 5-4";#N/A,#N/A,FALSE,"5-4.1";#N/A,#N/A,FALSE,"5-4.2";#N/A,#N/A,FALSE,"Physical Prop Data"}</definedName>
    <definedName name="asdf" localSheetId="3" hidden="1">{#N/A,#N/A,FALSE,"Annual Summary";#N/A,#N/A,FALSE,"Hourly Summary";#N/A,#N/A,FALSE,"Flare Combustion";#N/A,#N/A,FALSE,"Shipping";#N/A,#N/A,FALSE,"Process Turnaround";#N/A,#N/A,FALSE,"Lab Samples";#N/A,#N/A,FALSE,"Product Cycles 5-4";#N/A,#N/A,FALSE,"5-4.1";#N/A,#N/A,FALSE,"5-4.2";#N/A,#N/A,FALSE,"Physical Prop Data"}</definedName>
    <definedName name="asdf" hidden="1">{#N/A,#N/A,FALSE,"Annual Summary";#N/A,#N/A,FALSE,"Hourly Summary";#N/A,#N/A,FALSE,"Flare Combustion";#N/A,#N/A,FALSE,"Shipping";#N/A,#N/A,FALSE,"Process Turnaround";#N/A,#N/A,FALSE,"Lab Samples";#N/A,#N/A,FALSE,"Product Cycles 5-4";#N/A,#N/A,FALSE,"5-4.1";#N/A,#N/A,FALSE,"5-4.2";#N/A,#N/A,FALSE,"Physical Prop Data"}</definedName>
    <definedName name="ass" localSheetId="12" hidden="1">{#N/A,#N/A,FALSE,"Annual Summary";#N/A,#N/A,FALSE,"Hourly Summary";#N/A,#N/A,FALSE,"Flare Combustion";#N/A,#N/A,FALSE,"Shipping";#N/A,#N/A,FALSE,"Process Turnaround";#N/A,#N/A,FALSE,"Lab Samples";#N/A,#N/A,FALSE,"Product Cycles 5-4";#N/A,#N/A,FALSE,"5-4.1";#N/A,#N/A,FALSE,"5-4.2";#N/A,#N/A,FALSE,"Physical Prop Data"}</definedName>
    <definedName name="ass" localSheetId="7" hidden="1">{#N/A,#N/A,FALSE,"Annual Summary";#N/A,#N/A,FALSE,"Hourly Summary";#N/A,#N/A,FALSE,"Flare Combustion";#N/A,#N/A,FALSE,"Shipping";#N/A,#N/A,FALSE,"Process Turnaround";#N/A,#N/A,FALSE,"Lab Samples";#N/A,#N/A,FALSE,"Product Cycles 5-4";#N/A,#N/A,FALSE,"5-4.1";#N/A,#N/A,FALSE,"5-4.2";#N/A,#N/A,FALSE,"Physical Prop Data"}</definedName>
    <definedName name="ass" localSheetId="14" hidden="1">{#N/A,#N/A,FALSE,"Annual Summary";#N/A,#N/A,FALSE,"Hourly Summary";#N/A,#N/A,FALSE,"Flare Combustion";#N/A,#N/A,FALSE,"Shipping";#N/A,#N/A,FALSE,"Process Turnaround";#N/A,#N/A,FALSE,"Lab Samples";#N/A,#N/A,FALSE,"Product Cycles 5-4";#N/A,#N/A,FALSE,"5-4.1";#N/A,#N/A,FALSE,"5-4.2";#N/A,#N/A,FALSE,"Physical Prop Data"}</definedName>
    <definedName name="ass" hidden="1">{#N/A,#N/A,FALSE,"Annual Summary";#N/A,#N/A,FALSE,"Hourly Summary";#N/A,#N/A,FALSE,"Flare Combustion";#N/A,#N/A,FALSE,"Shipping";#N/A,#N/A,FALSE,"Process Turnaround";#N/A,#N/A,FALSE,"Lab Samples";#N/A,#N/A,FALSE,"Product Cycles 5-4";#N/A,#N/A,FALSE,"5-4.1";#N/A,#N/A,FALSE,"5-4.2";#N/A,#N/A,FALSE,"Physical Prop Data"}</definedName>
    <definedName name="B" localSheetId="4" hidden="1">{#N/A,#N/A,FALSE,"Annual Summary";#N/A,#N/A,FALSE,"Hourly Summary";#N/A,#N/A,FALSE,"Flare Combustion";#N/A,#N/A,FALSE,"Shipping";#N/A,#N/A,FALSE,"Process Turnaround";#N/A,#N/A,FALSE,"Lab Samples";#N/A,#N/A,FALSE,"Product Cycles 5-4";#N/A,#N/A,FALSE,"5-4.1";#N/A,#N/A,FALSE,"5-4.2";#N/A,#N/A,FALSE,"Physical Prop Data"}</definedName>
    <definedName name="B" localSheetId="11" hidden="1">{#N/A,#N/A,FALSE,"Annual Summary";#N/A,#N/A,FALSE,"Hourly Summary";#N/A,#N/A,FALSE,"Flare Combustion";#N/A,#N/A,FALSE,"Shipping";#N/A,#N/A,FALSE,"Process Turnaround";#N/A,#N/A,FALSE,"Lab Samples";#N/A,#N/A,FALSE,"Product Cycles 5-4";#N/A,#N/A,FALSE,"5-4.1";#N/A,#N/A,FALSE,"5-4.2";#N/A,#N/A,FALSE,"Physical Prop Data"}</definedName>
    <definedName name="B" localSheetId="3" hidden="1">{#N/A,#N/A,FALSE,"Annual Summary";#N/A,#N/A,FALSE,"Hourly Summary";#N/A,#N/A,FALSE,"Flare Combustion";#N/A,#N/A,FALSE,"Shipping";#N/A,#N/A,FALSE,"Process Turnaround";#N/A,#N/A,FALSE,"Lab Samples";#N/A,#N/A,FALSE,"Product Cycles 5-4";#N/A,#N/A,FALSE,"5-4.1";#N/A,#N/A,FALSE,"5-4.2";#N/A,#N/A,FALSE,"Physical Prop Data"}</definedName>
    <definedName name="B" hidden="1">{#N/A,#N/A,FALSE,"Annual Summary";#N/A,#N/A,FALSE,"Hourly Summary";#N/A,#N/A,FALSE,"Flare Combustion";#N/A,#N/A,FALSE,"Shipping";#N/A,#N/A,FALSE,"Process Turnaround";#N/A,#N/A,FALSE,"Lab Samples";#N/A,#N/A,FALSE,"Product Cycles 5-4";#N/A,#N/A,FALSE,"5-4.1";#N/A,#N/A,FALSE,"5-4.2";#N/A,#N/A,FALSE,"Physical Prop Data"}</definedName>
    <definedName name="bellamy" localSheetId="12" hidden="1">{#N/A,#N/A,FALSE,"Combust 5";#N/A,#N/A,FALSE,"Combust 4";#N/A,#N/A,FALSE,"Combust 2A";#N/A,#N/A,FALSE,"Combust 1";#N/A,#N/A,FALSE,"Combust 3"}</definedName>
    <definedName name="bellamy" localSheetId="7" hidden="1">{#N/A,#N/A,FALSE,"Combust 5";#N/A,#N/A,FALSE,"Combust 4";#N/A,#N/A,FALSE,"Combust 2A";#N/A,#N/A,FALSE,"Combust 1";#N/A,#N/A,FALSE,"Combust 3"}</definedName>
    <definedName name="bellamy" localSheetId="14" hidden="1">{#N/A,#N/A,FALSE,"Combust 5";#N/A,#N/A,FALSE,"Combust 4";#N/A,#N/A,FALSE,"Combust 2A";#N/A,#N/A,FALSE,"Combust 1";#N/A,#N/A,FALSE,"Combust 3"}</definedName>
    <definedName name="bellamy" hidden="1">{#N/A,#N/A,FALSE,"Combust 5";#N/A,#N/A,FALSE,"Combust 4";#N/A,#N/A,FALSE,"Combust 2A";#N/A,#N/A,FALSE,"Combust 1";#N/A,#N/A,FALSE,"Combust 3"}</definedName>
    <definedName name="bj" localSheetId="12" hidden="1">#REF!</definedName>
    <definedName name="bj" localSheetId="7" hidden="1">#REF!</definedName>
    <definedName name="bj" localSheetId="14" hidden="1">#REF!</definedName>
    <definedName name="bj" hidden="1">#REF!</definedName>
    <definedName name="blah" localSheetId="12" hidden="1">{#N/A,#N/A,FALSE,"Annual Summary";#N/A,#N/A,FALSE,"Hourly Summary";#N/A,#N/A,FALSE,"Flare Combustion";#N/A,#N/A,FALSE,"Shipping";#N/A,#N/A,FALSE,"Process Turnaround";#N/A,#N/A,FALSE,"Lab Samples";#N/A,#N/A,FALSE,"Product Cycles 5-4";#N/A,#N/A,FALSE,"5-4.1";#N/A,#N/A,FALSE,"5-4.2";#N/A,#N/A,FALSE,"Physical Prop Data"}</definedName>
    <definedName name="blah" localSheetId="7" hidden="1">{#N/A,#N/A,FALSE,"Annual Summary";#N/A,#N/A,FALSE,"Hourly Summary";#N/A,#N/A,FALSE,"Flare Combustion";#N/A,#N/A,FALSE,"Shipping";#N/A,#N/A,FALSE,"Process Turnaround";#N/A,#N/A,FALSE,"Lab Samples";#N/A,#N/A,FALSE,"Product Cycles 5-4";#N/A,#N/A,FALSE,"5-4.1";#N/A,#N/A,FALSE,"5-4.2";#N/A,#N/A,FALSE,"Physical Prop Data"}</definedName>
    <definedName name="blah" localSheetId="14" hidden="1">{#N/A,#N/A,FALSE,"Annual Summary";#N/A,#N/A,FALSE,"Hourly Summary";#N/A,#N/A,FALSE,"Flare Combustion";#N/A,#N/A,FALSE,"Shipping";#N/A,#N/A,FALSE,"Process Turnaround";#N/A,#N/A,FALSE,"Lab Samples";#N/A,#N/A,FALSE,"Product Cycles 5-4";#N/A,#N/A,FALSE,"5-4.1";#N/A,#N/A,FALSE,"5-4.2";#N/A,#N/A,FALSE,"Physical Prop Data"}</definedName>
    <definedName name="blah" hidden="1">{#N/A,#N/A,FALSE,"Annual Summary";#N/A,#N/A,FALSE,"Hourly Summary";#N/A,#N/A,FALSE,"Flare Combustion";#N/A,#N/A,FALSE,"Shipping";#N/A,#N/A,FALSE,"Process Turnaround";#N/A,#N/A,FALSE,"Lab Samples";#N/A,#N/A,FALSE,"Product Cycles 5-4";#N/A,#N/A,FALSE,"5-4.1";#N/A,#N/A,FALSE,"5-4.2";#N/A,#N/A,FALSE,"Physical Prop Data"}</definedName>
    <definedName name="BS" localSheetId="7" hidden="1">#REF!</definedName>
    <definedName name="BS" hidden="1">#REF!</definedName>
    <definedName name="bz" localSheetId="12" hidden="1">{#N/A,#N/A,FALSE,"Annual Summary";#N/A,#N/A,FALSE,"Hourly Summary";#N/A,#N/A,FALSE,"Flare Combustion";#N/A,#N/A,FALSE,"Shipping";#N/A,#N/A,FALSE,"Process Turnaround";#N/A,#N/A,FALSE,"Lab Samples";#N/A,#N/A,FALSE,"Product Cycles 5-4";#N/A,#N/A,FALSE,"5-4.1";#N/A,#N/A,FALSE,"5-4.2";#N/A,#N/A,FALSE,"Physical Prop Data"}</definedName>
    <definedName name="bz" localSheetId="7" hidden="1">{#N/A,#N/A,FALSE,"Annual Summary";#N/A,#N/A,FALSE,"Hourly Summary";#N/A,#N/A,FALSE,"Flare Combustion";#N/A,#N/A,FALSE,"Shipping";#N/A,#N/A,FALSE,"Process Turnaround";#N/A,#N/A,FALSE,"Lab Samples";#N/A,#N/A,FALSE,"Product Cycles 5-4";#N/A,#N/A,FALSE,"5-4.1";#N/A,#N/A,FALSE,"5-4.2";#N/A,#N/A,FALSE,"Physical Prop Data"}</definedName>
    <definedName name="bz" localSheetId="14" hidden="1">{#N/A,#N/A,FALSE,"Annual Summary";#N/A,#N/A,FALSE,"Hourly Summary";#N/A,#N/A,FALSE,"Flare Combustion";#N/A,#N/A,FALSE,"Shipping";#N/A,#N/A,FALSE,"Process Turnaround";#N/A,#N/A,FALSE,"Lab Samples";#N/A,#N/A,FALSE,"Product Cycles 5-4";#N/A,#N/A,FALSE,"5-4.1";#N/A,#N/A,FALSE,"5-4.2";#N/A,#N/A,FALSE,"Physical Prop Data"}</definedName>
    <definedName name="bz" hidden="1">{#N/A,#N/A,FALSE,"Annual Summary";#N/A,#N/A,FALSE,"Hourly Summary";#N/A,#N/A,FALSE,"Flare Combustion";#N/A,#N/A,FALSE,"Shipping";#N/A,#N/A,FALSE,"Process Turnaround";#N/A,#N/A,FALSE,"Lab Samples";#N/A,#N/A,FALSE,"Product Cycles 5-4";#N/A,#N/A,FALSE,"5-4.1";#N/A,#N/A,FALSE,"5-4.2";#N/A,#N/A,FALSE,"Physical Prop Data"}</definedName>
    <definedName name="Carol" localSheetId="12" hidden="1">{TRUE,TRUE,-2.75,-17,484.5,255.75,FALSE,TRUE,TRUE,TRUE,0,1,18,272,#N/A,4,26.0909090909091,2,TRUE,FALSE,3,TRUE,1,TRUE,50,"Swvu.uctad.","ACwvu.uctad.",#N/A,FALSE,FALSE,0.47,0.54,0.25,0.25,2,"","",FALSE,FALSE,FALSE,FALSE,1,#N/A,1,1,"=R125C3:R166C23",FALSE,#N/A,#N/A,FALSE,FALSE,FALSE,1,600,600,FALSE,FALSE,TRUE,TRUE,TRUE}</definedName>
    <definedName name="Carol" localSheetId="7" hidden="1">{TRUE,TRUE,-2.75,-17,484.5,255.75,FALSE,TRUE,TRUE,TRUE,0,1,18,272,#N/A,4,26.0909090909091,2,TRUE,FALSE,3,TRUE,1,TRUE,50,"Swvu.uctad.","ACwvu.uctad.",#N/A,FALSE,FALSE,0.47,0.54,0.25,0.25,2,"","",FALSE,FALSE,FALSE,FALSE,1,#N/A,1,1,"=R125C3:R166C23",FALSE,#N/A,#N/A,FALSE,FALSE,FALSE,1,600,600,FALSE,FALSE,TRUE,TRUE,TRUE}</definedName>
    <definedName name="Carol" localSheetId="14" hidden="1">{TRUE,TRUE,-2.75,-17,484.5,255.75,FALSE,TRUE,TRUE,TRUE,0,1,18,272,#N/A,4,26.0909090909091,2,TRUE,FALSE,3,TRUE,1,TRUE,50,"Swvu.uctad.","ACwvu.uctad.",#N/A,FALSE,FALSE,0.47,0.54,0.25,0.25,2,"","",FALSE,FALSE,FALSE,FALSE,1,#N/A,1,1,"=R125C3:R166C23",FALSE,#N/A,#N/A,FALSE,FALSE,FALSE,1,600,600,FALSE,FALSE,TRUE,TRUE,TRUE}</definedName>
    <definedName name="Carol" hidden="1">{TRUE,TRUE,-2.75,-17,484.5,255.75,FALSE,TRUE,TRUE,TRUE,0,1,18,272,#N/A,4,26.0909090909091,2,TRUE,FALSE,3,TRUE,1,TRUE,50,"Swvu.uctad.","ACwvu.uctad.",#N/A,FALSE,FALSE,0.47,0.54,0.25,0.25,2,"","",FALSE,FALSE,FALSE,FALSE,1,#N/A,1,1,"=R125C3:R166C23",FALSE,#N/A,#N/A,FALSE,FALSE,FALSE,1,600,600,FALSE,FALSE,TRUE,TRUE,TRUE}</definedName>
    <definedName name="center" localSheetId="12" hidden="1">{#N/A,#N/A,FALSE,"Combust 5";#N/A,#N/A,FALSE,"Combust 4";#N/A,#N/A,FALSE,"Combust 2A";#N/A,#N/A,FALSE,"Combust 1";#N/A,#N/A,FALSE,"Combust 3"}</definedName>
    <definedName name="center" localSheetId="7" hidden="1">{#N/A,#N/A,FALSE,"Combust 5";#N/A,#N/A,FALSE,"Combust 4";#N/A,#N/A,FALSE,"Combust 2A";#N/A,#N/A,FALSE,"Combust 1";#N/A,#N/A,FALSE,"Combust 3"}</definedName>
    <definedName name="center" localSheetId="14" hidden="1">{#N/A,#N/A,FALSE,"Combust 5";#N/A,#N/A,FALSE,"Combust 4";#N/A,#N/A,FALSE,"Combust 2A";#N/A,#N/A,FALSE,"Combust 1";#N/A,#N/A,FALSE,"Combust 3"}</definedName>
    <definedName name="center" hidden="1">{#N/A,#N/A,FALSE,"Combust 5";#N/A,#N/A,FALSE,"Combust 4";#N/A,#N/A,FALSE,"Combust 2A";#N/A,#N/A,FALSE,"Combust 1";#N/A,#N/A,FALSE,"Combust 3"}</definedName>
    <definedName name="check" localSheetId="12" hidden="1">{"'Odor Detection'!$A$5:$H$11","'Odor Detection'!$A$5:$H$11"}</definedName>
    <definedName name="check" localSheetId="7" hidden="1">{"'Odor Detection'!$A$5:$H$11","'Odor Detection'!$A$5:$H$11"}</definedName>
    <definedName name="check" localSheetId="14" hidden="1">{"'Odor Detection'!$A$5:$H$11","'Odor Detection'!$A$5:$H$11"}</definedName>
    <definedName name="check" hidden="1">{"'Odor Detection'!$A$5:$H$11","'Odor Detection'!$A$5:$H$11"}</definedName>
    <definedName name="Code" localSheetId="12" hidden="1">#REF!</definedName>
    <definedName name="Code" localSheetId="4" hidden="1">#REF!</definedName>
    <definedName name="Code" localSheetId="7" hidden="1">#REF!</definedName>
    <definedName name="Code" localSheetId="11" hidden="1">#REF!</definedName>
    <definedName name="Code" localSheetId="14" hidden="1">#REF!</definedName>
    <definedName name="Code" localSheetId="13" hidden="1">#REF!</definedName>
    <definedName name="Code" localSheetId="3" hidden="1">#REF!</definedName>
    <definedName name="Code" hidden="1">#REF!</definedName>
    <definedName name="Com">Summary,Detailed</definedName>
    <definedName name="Combined" localSheetId="12">Summary,Detailed</definedName>
    <definedName name="Combined" localSheetId="4">Summary,Detailed</definedName>
    <definedName name="Combined" localSheetId="7">Summary,Detailed</definedName>
    <definedName name="Combined" localSheetId="11">Summary,Detailed</definedName>
    <definedName name="Combined" localSheetId="14">Summary,Detailed</definedName>
    <definedName name="Combined" localSheetId="3">Summary,Detailed</definedName>
    <definedName name="Combined">Summary,Detailed</definedName>
    <definedName name="Combined_1" localSheetId="12">Summary,Detailed</definedName>
    <definedName name="Combined_1" localSheetId="4">Summary,Detailed</definedName>
    <definedName name="Combined_1" localSheetId="7">Summary,Detailed</definedName>
    <definedName name="Combined_1" localSheetId="11">Summary,Detailed</definedName>
    <definedName name="Combined_1" localSheetId="14">Summary,Detailed</definedName>
    <definedName name="Combined_1" localSheetId="3">Summary,Detailed</definedName>
    <definedName name="Combined_1">Summary,Detailed</definedName>
    <definedName name="Combined_1_CALP" localSheetId="12">Summary,Detailed</definedName>
    <definedName name="Combined_1_CALP" localSheetId="7">Summary,Detailed</definedName>
    <definedName name="Combined_1_CALP" localSheetId="14">Summary,Detailed</definedName>
    <definedName name="Combined_1_CALP">Summary,Detailed</definedName>
    <definedName name="Combined_2" localSheetId="12">Summary,Detailed</definedName>
    <definedName name="Combined_2" localSheetId="4">Summary,Detailed</definedName>
    <definedName name="Combined_2" localSheetId="7">Summary,Detailed</definedName>
    <definedName name="Combined_2" localSheetId="11">Summary,Detailed</definedName>
    <definedName name="Combined_2" localSheetId="14">Summary,Detailed</definedName>
    <definedName name="Combined_2" localSheetId="3">Summary,Detailed</definedName>
    <definedName name="Combined_2">Summary,Detailed</definedName>
    <definedName name="Combined_3" localSheetId="12">Summary,Detailed</definedName>
    <definedName name="Combined_3" localSheetId="4">Summary,Detailed</definedName>
    <definedName name="Combined_3" localSheetId="7">Summary,Detailed</definedName>
    <definedName name="Combined_3" localSheetId="11">Summary,Detailed</definedName>
    <definedName name="Combined_3" localSheetId="14">Summary,Detailed</definedName>
    <definedName name="Combined_3" localSheetId="3">Summary,Detailed</definedName>
    <definedName name="Combined_3">Summary,Detailed</definedName>
    <definedName name="Combined_4" localSheetId="12">Summary,Detailed</definedName>
    <definedName name="Combined_4" localSheetId="4">Summary,Detailed</definedName>
    <definedName name="Combined_4" localSheetId="7">Summary,Detailed</definedName>
    <definedName name="Combined_4" localSheetId="11">Summary,Detailed</definedName>
    <definedName name="Combined_4" localSheetId="14">Summary,Detailed</definedName>
    <definedName name="Combined_4" localSheetId="3">Summary,Detailed</definedName>
    <definedName name="Combined_4">Summary,Detailed</definedName>
    <definedName name="Combined_A" localSheetId="12">Summary,Detailed</definedName>
    <definedName name="Combined_A" localSheetId="4">Summary,Detailed</definedName>
    <definedName name="Combined_A" localSheetId="7">Summary,Detailed</definedName>
    <definedName name="Combined_A" localSheetId="11">Summary,Detailed</definedName>
    <definedName name="Combined_A" localSheetId="14">Summary,Detailed</definedName>
    <definedName name="Combined_A" localSheetId="3">Summary,Detailed</definedName>
    <definedName name="Combined_A">Summary,Detailed</definedName>
    <definedName name="Combined_CALP" localSheetId="12">Summary,Detailed</definedName>
    <definedName name="Combined_CALP" localSheetId="7">Summary,Detailed</definedName>
    <definedName name="Combined_CALP" localSheetId="14">Summary,Detailed</definedName>
    <definedName name="Combined_CALP">Summary,Detailed</definedName>
    <definedName name="Combined1" localSheetId="12">Summary,Detailed</definedName>
    <definedName name="Combined1" localSheetId="4">Summary,Detailed</definedName>
    <definedName name="Combined1" localSheetId="7">Summary,Detailed</definedName>
    <definedName name="Combined1" localSheetId="11">Summary,Detailed</definedName>
    <definedName name="Combined1" localSheetId="14">Summary,Detailed</definedName>
    <definedName name="Combined1" localSheetId="3">Summary,Detailed</definedName>
    <definedName name="Combined1">Summary,Detailed</definedName>
    <definedName name="Combined2" localSheetId="12">Summary,Detailed</definedName>
    <definedName name="Combined2" localSheetId="4">Summary,Detailed</definedName>
    <definedName name="Combined2" localSheetId="7">Summary,Detailed</definedName>
    <definedName name="Combined2" localSheetId="11">Summary,Detailed</definedName>
    <definedName name="Combined2" localSheetId="14">Summary,Detailed</definedName>
    <definedName name="Combined2" localSheetId="3">Summary,Detailed</definedName>
    <definedName name="Combined2">Summary,Detailed</definedName>
    <definedName name="Contop" localSheetId="4">Decoater!Contop</definedName>
    <definedName name="Contop" localSheetId="7">Degasser!Contop</definedName>
    <definedName name="Contop" localSheetId="11">'Dross Press'!Contop</definedName>
    <definedName name="Contop" localSheetId="14">'Haul Roads and Yard EmisCalc'!Contop</definedName>
    <definedName name="Contop" localSheetId="3">'Scrap Proc Line EmisCalc'!Contop</definedName>
    <definedName name="CostSum" localSheetId="7" hidden="1">#REF!</definedName>
    <definedName name="CostSum" hidden="1">#REF!</definedName>
    <definedName name="crap" localSheetId="12" hidden="1">#REF!</definedName>
    <definedName name="crap" localSheetId="7" hidden="1">#REF!</definedName>
    <definedName name="crap" localSheetId="14" hidden="1">#REF!</definedName>
    <definedName name="crap" hidden="1">#REF!</definedName>
    <definedName name="csr"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csr"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csr"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csr"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CT_1">'Cooling Tower EmisCalc'!$A$78:$J$80</definedName>
    <definedName name="CT_1_Cols">'Cooling Tower EmisCalc'!#REF!</definedName>
    <definedName name="CT_2">'Cooling Tower EmisCalc'!$A$86:$J$88</definedName>
    <definedName name="CT_2_Cols">'Cooling Tower EmisCalc'!#REF!</definedName>
    <definedName name="Cwvu.Summary.1" localSheetId="12" hidden="1">#REF!</definedName>
    <definedName name="Cwvu.Summary.1" localSheetId="7" hidden="1">#REF!</definedName>
    <definedName name="Cwvu.Summary.1" localSheetId="14" hidden="1">#REF!</definedName>
    <definedName name="Cwvu.Summary.1" hidden="1">#REF!</definedName>
    <definedName name="d" localSheetId="4" hidden="1">{#N/A,#N/A,FALSE,"Annual Summary";#N/A,#N/A,FALSE,"Hourly Summary";#N/A,#N/A,FALSE,"Flare Combustion";#N/A,#N/A,FALSE,"Shipping";#N/A,#N/A,FALSE,"Process Turnaround";#N/A,#N/A,FALSE,"Lab Samples";#N/A,#N/A,FALSE,"Product Cycles 5-4";#N/A,#N/A,FALSE,"5-4.1";#N/A,#N/A,FALSE,"5-4.2";#N/A,#N/A,FALSE,"Physical Prop Data"}</definedName>
    <definedName name="d" localSheetId="3" hidden="1">{#N/A,#N/A,FALSE,"Annual Summary";#N/A,#N/A,FALSE,"Hourly Summary";#N/A,#N/A,FALSE,"Flare Combustion";#N/A,#N/A,FALSE,"Shipping";#N/A,#N/A,FALSE,"Process Turnaround";#N/A,#N/A,FALSE,"Lab Samples";#N/A,#N/A,FALSE,"Product Cycles 5-4";#N/A,#N/A,FALSE,"5-4.1";#N/A,#N/A,FALSE,"5-4.2";#N/A,#N/A,FALSE,"Physical Prop Data"}</definedName>
    <definedName name="d" hidden="1">{#N/A,#N/A,FALSE,"Annual Summary";#N/A,#N/A,FALSE,"Hourly Summary";#N/A,#N/A,FALSE,"Flare Combustion";#N/A,#N/A,FALSE,"Shipping";#N/A,#N/A,FALSE,"Process Turnaround";#N/A,#N/A,FALSE,"Lab Samples";#N/A,#N/A,FALSE,"Product Cycles 5-4";#N/A,#N/A,FALSE,"5-4.1";#N/A,#N/A,FALSE,"5-4.2";#N/A,#N/A,FALSE,"Physical Prop Data"}</definedName>
    <definedName name="dasf" localSheetId="4" hidden="1">#REF!</definedName>
    <definedName name="dasf" localSheetId="11" hidden="1">#REF!</definedName>
    <definedName name="dasf" localSheetId="13" hidden="1">#REF!</definedName>
    <definedName name="dasf" localSheetId="3" hidden="1">#REF!</definedName>
    <definedName name="dasf" hidden="1">#REF!</definedName>
    <definedName name="data1" localSheetId="12" hidden="1">#REF!</definedName>
    <definedName name="data1" localSheetId="4" hidden="1">#REF!</definedName>
    <definedName name="data1" localSheetId="7" hidden="1">#REF!</definedName>
    <definedName name="data1" localSheetId="11" hidden="1">#REF!</definedName>
    <definedName name="data1" localSheetId="14" hidden="1">#REF!</definedName>
    <definedName name="data1" localSheetId="13" hidden="1">#REF!</definedName>
    <definedName name="data1" localSheetId="3" hidden="1">#REF!</definedName>
    <definedName name="data1" hidden="1">#REF!</definedName>
    <definedName name="data2" localSheetId="12" hidden="1">#REF!</definedName>
    <definedName name="data2" localSheetId="4" hidden="1">#REF!</definedName>
    <definedName name="data2" localSheetId="7" hidden="1">#REF!</definedName>
    <definedName name="data2" localSheetId="11" hidden="1">#REF!</definedName>
    <definedName name="data2" localSheetId="14" hidden="1">#REF!</definedName>
    <definedName name="data2" localSheetId="13" hidden="1">#REF!</definedName>
    <definedName name="data2" localSheetId="3" hidden="1">#REF!</definedName>
    <definedName name="data2" hidden="1">#REF!</definedName>
    <definedName name="data3" localSheetId="12" hidden="1">#REF!</definedName>
    <definedName name="data3" localSheetId="4" hidden="1">#REF!</definedName>
    <definedName name="data3" localSheetId="7" hidden="1">#REF!</definedName>
    <definedName name="data3" localSheetId="11" hidden="1">#REF!</definedName>
    <definedName name="data3" localSheetId="14" hidden="1">#REF!</definedName>
    <definedName name="data3" localSheetId="13" hidden="1">#REF!</definedName>
    <definedName name="data3" localSheetId="3" hidden="1">#REF!</definedName>
    <definedName name="data3" hidden="1">#REF!</definedName>
    <definedName name="data4" localSheetId="12" hidden="1">#REF!</definedName>
    <definedName name="data4" localSheetId="7" hidden="1">#REF!</definedName>
    <definedName name="data4" localSheetId="14" hidden="1">#REF!</definedName>
    <definedName name="data4" hidden="1">#REF!</definedName>
    <definedName name="DCTR">Decoater!$A$267:$M$380</definedName>
    <definedName name="DCTR_Cols">Decoater!$A$267:$M$267</definedName>
    <definedName name="dd" localSheetId="12" hidden="1">{#N/A,#N/A,FALSE,"Rates";#N/A,#N/A,FALSE,"Summary";#N/A,#N/A,FALSE,"Boilers";#N/A,#N/A,FALSE,"Cyclones";#N/A,#N/A,FALSE,"Saws";#N/A,#N/A,FALSE,"Drops";#N/A,#N/A,FALSE,"Piles";#N/A,#N/A,FALSE,"Roads";#N/A,#N/A,FALSE,"Tanks";#N/A,#N/A,FALSE,"Kilns";#N/A,#N/A,FALSE,"Model"}</definedName>
    <definedName name="dd" localSheetId="7" hidden="1">{#N/A,#N/A,FALSE,"Rates";#N/A,#N/A,FALSE,"Summary";#N/A,#N/A,FALSE,"Boilers";#N/A,#N/A,FALSE,"Cyclones";#N/A,#N/A,FALSE,"Saws";#N/A,#N/A,FALSE,"Drops";#N/A,#N/A,FALSE,"Piles";#N/A,#N/A,FALSE,"Roads";#N/A,#N/A,FALSE,"Tanks";#N/A,#N/A,FALSE,"Kilns";#N/A,#N/A,FALSE,"Model"}</definedName>
    <definedName name="dd" localSheetId="14" hidden="1">{#N/A,#N/A,FALSE,"Rates";#N/A,#N/A,FALSE,"Summary";#N/A,#N/A,FALSE,"Boilers";#N/A,#N/A,FALSE,"Cyclones";#N/A,#N/A,FALSE,"Saws";#N/A,#N/A,FALSE,"Drops";#N/A,#N/A,FALSE,"Piles";#N/A,#N/A,FALSE,"Roads";#N/A,#N/A,FALSE,"Tanks";#N/A,#N/A,FALSE,"Kilns";#N/A,#N/A,FALSE,"Model"}</definedName>
    <definedName name="dd" hidden="1">{#N/A,#N/A,FALSE,"Rates";#N/A,#N/A,FALSE,"Summary";#N/A,#N/A,FALSE,"Boilers";#N/A,#N/A,FALSE,"Cyclones";#N/A,#N/A,FALSE,"Saws";#N/A,#N/A,FALSE,"Drops";#N/A,#N/A,FALSE,"Piles";#N/A,#N/A,FALSE,"Roads";#N/A,#N/A,FALSE,"Tanks";#N/A,#N/A,FALSE,"Kilns";#N/A,#N/A,FALSE,"Model"}</definedName>
    <definedName name="ddd" localSheetId="12" hidden="1">{#N/A,#N/A,FALSE,"Rates";#N/A,#N/A,FALSE,"Summary";#N/A,#N/A,FALSE,"Boilers";#N/A,#N/A,FALSE,"Cyclones";#N/A,#N/A,FALSE,"Saws";#N/A,#N/A,FALSE,"Drops";#N/A,#N/A,FALSE,"Piles";#N/A,#N/A,FALSE,"Roads";#N/A,#N/A,FALSE,"Tanks";#N/A,#N/A,FALSE,"Kilns";#N/A,#N/A,FALSE,"Model"}</definedName>
    <definedName name="ddd" localSheetId="7" hidden="1">{#N/A,#N/A,FALSE,"Rates";#N/A,#N/A,FALSE,"Summary";#N/A,#N/A,FALSE,"Boilers";#N/A,#N/A,FALSE,"Cyclones";#N/A,#N/A,FALSE,"Saws";#N/A,#N/A,FALSE,"Drops";#N/A,#N/A,FALSE,"Piles";#N/A,#N/A,FALSE,"Roads";#N/A,#N/A,FALSE,"Tanks";#N/A,#N/A,FALSE,"Kilns";#N/A,#N/A,FALSE,"Model"}</definedName>
    <definedName name="ddd" localSheetId="14" hidden="1">{#N/A,#N/A,FALSE,"Rates";#N/A,#N/A,FALSE,"Summary";#N/A,#N/A,FALSE,"Boilers";#N/A,#N/A,FALSE,"Cyclones";#N/A,#N/A,FALSE,"Saws";#N/A,#N/A,FALSE,"Drops";#N/A,#N/A,FALSE,"Piles";#N/A,#N/A,FALSE,"Roads";#N/A,#N/A,FALSE,"Tanks";#N/A,#N/A,FALSE,"Kilns";#N/A,#N/A,FALSE,"Model"}</definedName>
    <definedName name="ddd" hidden="1">{#N/A,#N/A,FALSE,"Rates";#N/A,#N/A,FALSE,"Summary";#N/A,#N/A,FALSE,"Boilers";#N/A,#N/A,FALSE,"Cyclones";#N/A,#N/A,FALSE,"Saws";#N/A,#N/A,FALSE,"Drops";#N/A,#N/A,FALSE,"Piles";#N/A,#N/A,FALSE,"Roads";#N/A,#N/A,FALSE,"Tanks";#N/A,#N/A,FALSE,"Kilns";#N/A,#N/A,FALSE,"Model"}</definedName>
    <definedName name="Decoat">Decoater!$A$268:$M$380</definedName>
    <definedName name="Decoat_Cols">Decoater!$A$267:$L$267</definedName>
    <definedName name="def"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def"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def"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def"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delete" localSheetId="12" hidden="1">{#N/A,#N/A,FALSE,"Annual Summary";#N/A,#N/A,FALSE,"Hourly Summary";#N/A,#N/A,FALSE,"Flare Combustion";#N/A,#N/A,FALSE,"Shipping";#N/A,#N/A,FALSE,"Process Turnaround";#N/A,#N/A,FALSE,"Lab Samples";#N/A,#N/A,FALSE,"Product Cycles 5-4";#N/A,#N/A,FALSE,"5-4.1";#N/A,#N/A,FALSE,"5-4.2";#N/A,#N/A,FALSE,"Physical Prop Data"}</definedName>
    <definedName name="delete" localSheetId="7" hidden="1">{#N/A,#N/A,FALSE,"Annual Summary";#N/A,#N/A,FALSE,"Hourly Summary";#N/A,#N/A,FALSE,"Flare Combustion";#N/A,#N/A,FALSE,"Shipping";#N/A,#N/A,FALSE,"Process Turnaround";#N/A,#N/A,FALSE,"Lab Samples";#N/A,#N/A,FALSE,"Product Cycles 5-4";#N/A,#N/A,FALSE,"5-4.1";#N/A,#N/A,FALSE,"5-4.2";#N/A,#N/A,FALSE,"Physical Prop Data"}</definedName>
    <definedName name="delete" localSheetId="14" hidden="1">{#N/A,#N/A,FALSE,"Annual Summary";#N/A,#N/A,FALSE,"Hourly Summary";#N/A,#N/A,FALSE,"Flare Combustion";#N/A,#N/A,FALSE,"Shipping";#N/A,#N/A,FALSE,"Process Turnaround";#N/A,#N/A,FALSE,"Lab Samples";#N/A,#N/A,FALSE,"Product Cycles 5-4";#N/A,#N/A,FALSE,"5-4.1";#N/A,#N/A,FALSE,"5-4.2";#N/A,#N/A,FALSE,"Physical Prop Data"}</definedName>
    <definedName name="delete" hidden="1">{#N/A,#N/A,FALSE,"Annual Summary";#N/A,#N/A,FALSE,"Hourly Summary";#N/A,#N/A,FALSE,"Flare Combustion";#N/A,#N/A,FALSE,"Shipping";#N/A,#N/A,FALSE,"Process Turnaround";#N/A,#N/A,FALSE,"Lab Samples";#N/A,#N/A,FALSE,"Product Cycles 5-4";#N/A,#N/A,FALSE,"5-4.1";#N/A,#N/A,FALSE,"5-4.2";#N/A,#N/A,FALSE,"Physical Prop Data"}</definedName>
    <definedName name="df" localSheetId="12"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df" localSheetId="7"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df" localSheetId="14"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df"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dfa" localSheetId="1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dfa" localSheetId="7"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dfa" localSheetId="14"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dfa"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dfasdf" localSheetId="12" hidden="1">{#N/A,#N/A,FALSE,"F1-Currrent";#N/A,#N/A,FALSE,"F2-Current";#N/A,#N/A,FALSE,"F2-Proposed";#N/A,#N/A,FALSE,"F3-Current";#N/A,#N/A,FALSE,"F4-Current";#N/A,#N/A,FALSE,"F4-Proposed";#N/A,#N/A,FALSE,"Controls"}</definedName>
    <definedName name="dfasdf" localSheetId="7" hidden="1">{#N/A,#N/A,FALSE,"F1-Currrent";#N/A,#N/A,FALSE,"F2-Current";#N/A,#N/A,FALSE,"F2-Proposed";#N/A,#N/A,FALSE,"F3-Current";#N/A,#N/A,FALSE,"F4-Current";#N/A,#N/A,FALSE,"F4-Proposed";#N/A,#N/A,FALSE,"Controls"}</definedName>
    <definedName name="dfasdf" localSheetId="14" hidden="1">{#N/A,#N/A,FALSE,"F1-Currrent";#N/A,#N/A,FALSE,"F2-Current";#N/A,#N/A,FALSE,"F2-Proposed";#N/A,#N/A,FALSE,"F3-Current";#N/A,#N/A,FALSE,"F4-Current";#N/A,#N/A,FALSE,"F4-Proposed";#N/A,#N/A,FALSE,"Controls"}</definedName>
    <definedName name="dfasdf" hidden="1">{#N/A,#N/A,FALSE,"F1-Currrent";#N/A,#N/A,FALSE,"F2-Current";#N/A,#N/A,FALSE,"F2-Proposed";#N/A,#N/A,FALSE,"F3-Current";#N/A,#N/A,FALSE,"F4-Current";#N/A,#N/A,FALSE,"F4-Proposed";#N/A,#N/A,FALSE,"Controls"}</definedName>
    <definedName name="dfsfsfsf" localSheetId="12" hidden="1">{"B68 TTU Detail",#N/A,FALSE,"TTU Summary";"B19 TTU Detail",#N/A,FALSE,"TTU Summary"}</definedName>
    <definedName name="dfsfsfsf" localSheetId="7" hidden="1">{"B68 TTU Detail",#N/A,FALSE,"TTU Summary";"B19 TTU Detail",#N/A,FALSE,"TTU Summary"}</definedName>
    <definedName name="dfsfsfsf" localSheetId="14" hidden="1">{"B68 TTU Detail",#N/A,FALSE,"TTU Summary";"B19 TTU Detail",#N/A,FALSE,"TTU Summary"}</definedName>
    <definedName name="dfsfsfsf" hidden="1">{"B68 TTU Detail",#N/A,FALSE,"TTU Summary";"B19 TTU Detail",#N/A,FALSE,"TTU Summary"}</definedName>
    <definedName name="DG1_B">Degasser!$A$64:$M$84</definedName>
    <definedName name="DG1_B_Cols">Degasser!#REF!</definedName>
    <definedName name="DH">'Dross House'!$A$124:$K$148</definedName>
    <definedName name="DH_Cols">'Dross House'!#REF!</definedName>
    <definedName name="Discount" localSheetId="12" hidden="1">#REF!</definedName>
    <definedName name="Discount" localSheetId="4" hidden="1">#REF!</definedName>
    <definedName name="Discount" localSheetId="7" hidden="1">#REF!</definedName>
    <definedName name="Discount" localSheetId="11" hidden="1">#REF!</definedName>
    <definedName name="Discount" localSheetId="14" hidden="1">#REF!</definedName>
    <definedName name="Discount" localSheetId="13" hidden="1">#REF!</definedName>
    <definedName name="Discount" localSheetId="3" hidden="1">#REF!</definedName>
    <definedName name="Discount" hidden="1">#REF!</definedName>
    <definedName name="display_area_2" localSheetId="12" hidden="1">#REF!</definedName>
    <definedName name="display_area_2" localSheetId="4" hidden="1">#REF!</definedName>
    <definedName name="display_area_2" localSheetId="7" hidden="1">#REF!</definedName>
    <definedName name="display_area_2" localSheetId="11" hidden="1">#REF!</definedName>
    <definedName name="display_area_2" localSheetId="14" hidden="1">#REF!</definedName>
    <definedName name="display_area_2" localSheetId="13" hidden="1">#REF!</definedName>
    <definedName name="display_area_2" localSheetId="3" hidden="1">#REF!</definedName>
    <definedName name="display_area_2" hidden="1">#REF!</definedName>
    <definedName name="dmc" localSheetId="12" hidden="1">{#N/A,#N/A,TRUE,"AR AND INVENTORY";#N/A,#N/A,TRUE,"ROE";#N/A,#N/A,TRUE,"CAPITAL";#N/A,#N/A,TRUE,"PERFORMANCE MEASURES";#N/A,#N/A,TRUE,"WTD AVG ROA";#N/A,#N/A,TRUE,"WTD AVG ROA EXCL JAMONT";#N/A,#N/A,TRUE,"CONSUMER";#N/A,#N/A,TRUE,"PACKAGING";#N/A,#N/A,TRUE,"FIBER";#N/A,#N/A,TRUE,"JAMONT"}</definedName>
    <definedName name="dmc" localSheetId="7" hidden="1">{#N/A,#N/A,TRUE,"AR AND INVENTORY";#N/A,#N/A,TRUE,"ROE";#N/A,#N/A,TRUE,"CAPITAL";#N/A,#N/A,TRUE,"PERFORMANCE MEASURES";#N/A,#N/A,TRUE,"WTD AVG ROA";#N/A,#N/A,TRUE,"WTD AVG ROA EXCL JAMONT";#N/A,#N/A,TRUE,"CONSUMER";#N/A,#N/A,TRUE,"PACKAGING";#N/A,#N/A,TRUE,"FIBER";#N/A,#N/A,TRUE,"JAMONT"}</definedName>
    <definedName name="dmc" localSheetId="14" hidden="1">{#N/A,#N/A,TRUE,"AR AND INVENTORY";#N/A,#N/A,TRUE,"ROE";#N/A,#N/A,TRUE,"CAPITAL";#N/A,#N/A,TRUE,"PERFORMANCE MEASURES";#N/A,#N/A,TRUE,"WTD AVG ROA";#N/A,#N/A,TRUE,"WTD AVG ROA EXCL JAMONT";#N/A,#N/A,TRUE,"CONSUMER";#N/A,#N/A,TRUE,"PACKAGING";#N/A,#N/A,TRUE,"FIBER";#N/A,#N/A,TRUE,"JAMONT"}</definedName>
    <definedName name="dmc" hidden="1">{#N/A,#N/A,TRUE,"AR AND INVENTORY";#N/A,#N/A,TRUE,"ROE";#N/A,#N/A,TRUE,"CAPITAL";#N/A,#N/A,TRUE,"PERFORMANCE MEASURES";#N/A,#N/A,TRUE,"WTD AVG ROA";#N/A,#N/A,TRUE,"WTD AVG ROA EXCL JAMONT";#N/A,#N/A,TRUE,"CONSUMER";#N/A,#N/A,TRUE,"PACKAGING";#N/A,#N/A,TRUE,"FIBER";#N/A,#N/A,TRUE,"JAMONT"}</definedName>
    <definedName name="doda" localSheetId="12" hidden="1">{#N/A,#N/A,TRUE,"AR AND INVENTORY";#N/A,#N/A,TRUE,"ROE";#N/A,#N/A,TRUE,"CAPITAL";#N/A,#N/A,TRUE,"PERFORMANCE MEASURES";#N/A,#N/A,TRUE,"WTD AVG ROA";#N/A,#N/A,TRUE,"WTD AVG ROA EXCL JAMONT";#N/A,#N/A,TRUE,"CONSUMER";#N/A,#N/A,TRUE,"PACKAGING";#N/A,#N/A,TRUE,"FIBER";#N/A,#N/A,TRUE,"JAMONT"}</definedName>
    <definedName name="doda" localSheetId="7" hidden="1">{#N/A,#N/A,TRUE,"AR AND INVENTORY";#N/A,#N/A,TRUE,"ROE";#N/A,#N/A,TRUE,"CAPITAL";#N/A,#N/A,TRUE,"PERFORMANCE MEASURES";#N/A,#N/A,TRUE,"WTD AVG ROA";#N/A,#N/A,TRUE,"WTD AVG ROA EXCL JAMONT";#N/A,#N/A,TRUE,"CONSUMER";#N/A,#N/A,TRUE,"PACKAGING";#N/A,#N/A,TRUE,"FIBER";#N/A,#N/A,TRUE,"JAMONT"}</definedName>
    <definedName name="doda" localSheetId="14" hidden="1">{#N/A,#N/A,TRUE,"AR AND INVENTORY";#N/A,#N/A,TRUE,"ROE";#N/A,#N/A,TRUE,"CAPITAL";#N/A,#N/A,TRUE,"PERFORMANCE MEASURES";#N/A,#N/A,TRUE,"WTD AVG ROA";#N/A,#N/A,TRUE,"WTD AVG ROA EXCL JAMONT";#N/A,#N/A,TRUE,"CONSUMER";#N/A,#N/A,TRUE,"PACKAGING";#N/A,#N/A,TRUE,"FIBER";#N/A,#N/A,TRUE,"JAMONT"}</definedName>
    <definedName name="doda" hidden="1">{#N/A,#N/A,TRUE,"AR AND INVENTORY";#N/A,#N/A,TRUE,"ROE";#N/A,#N/A,TRUE,"CAPITAL";#N/A,#N/A,TRUE,"PERFORMANCE MEASURES";#N/A,#N/A,TRUE,"WTD AVG ROA";#N/A,#N/A,TRUE,"WTD AVG ROA EXCL JAMONT";#N/A,#N/A,TRUE,"CONSUMER";#N/A,#N/A,TRUE,"PACKAGING";#N/A,#N/A,TRUE,"FIBER";#N/A,#N/A,TRUE,"JAMONT"}</definedName>
    <definedName name="DP">'Dross Press'!$A$70:$K$72</definedName>
    <definedName name="DP_Cols">'Dross Press'!#REF!</definedName>
    <definedName name="drdr" localSheetId="7" hidden="1">#REF!</definedName>
    <definedName name="drdr" hidden="1">#REF!</definedName>
    <definedName name="dsf" localSheetId="12" hidden="1">#REF!</definedName>
    <definedName name="dsf" localSheetId="7" hidden="1">#REF!</definedName>
    <definedName name="dsf" localSheetId="14" hidden="1">#REF!</definedName>
    <definedName name="dsf" hidden="1">#REF!</definedName>
    <definedName name="DSRS">#REF!</definedName>
    <definedName name="DSRS_Cols">#REF!</definedName>
    <definedName name="DUMMY" localSheetId="12" hidden="1">{#N/A,#N/A,FALSE,"Indirect";#N/A,#N/A,FALSE,"Off Balance Sheet Projects";#N/A,#N/A,FALSE,"Interest &amp; Other";#N/A,#N/A,FALSE,"Equity Pick-Ups";#N/A,#N/A,FALSE,"Interest &amp; Financing";#N/A,#N/A,FALSE,"Minority Interest";#N/A,#N/A,FALSE,"Common Share Equivalents";#N/A,#N/A,FALSE,"Accrued Dividends";#N/A,#N/A,FALSE,"Pension-Cash Flow";#N/A,#N/A,FALSE,"FAS 106-Cash Flow";#N/A,#N/A,FALSE,"SARS &amp; Def. Stock";#N/A,#N/A,FALSE,"Profit Sharing";#N/A,#N/A,FALSE,"Hedge Closure";#N/A,#N/A,FALSE,"Tax";#N/A,#N/A,FALSE,"Corporate Inventory &amp; Receiv. "}</definedName>
    <definedName name="DUMMY" localSheetId="7" hidden="1">{#N/A,#N/A,FALSE,"Indirect";#N/A,#N/A,FALSE,"Off Balance Sheet Projects";#N/A,#N/A,FALSE,"Interest &amp; Other";#N/A,#N/A,FALSE,"Equity Pick-Ups";#N/A,#N/A,FALSE,"Interest &amp; Financing";#N/A,#N/A,FALSE,"Minority Interest";#N/A,#N/A,FALSE,"Common Share Equivalents";#N/A,#N/A,FALSE,"Accrued Dividends";#N/A,#N/A,FALSE,"Pension-Cash Flow";#N/A,#N/A,FALSE,"FAS 106-Cash Flow";#N/A,#N/A,FALSE,"SARS &amp; Def. Stock";#N/A,#N/A,FALSE,"Profit Sharing";#N/A,#N/A,FALSE,"Hedge Closure";#N/A,#N/A,FALSE,"Tax";#N/A,#N/A,FALSE,"Corporate Inventory &amp; Receiv. "}</definedName>
    <definedName name="DUMMY" localSheetId="14" hidden="1">{#N/A,#N/A,FALSE,"Indirect";#N/A,#N/A,FALSE,"Off Balance Sheet Projects";#N/A,#N/A,FALSE,"Interest &amp; Other";#N/A,#N/A,FALSE,"Equity Pick-Ups";#N/A,#N/A,FALSE,"Interest &amp; Financing";#N/A,#N/A,FALSE,"Minority Interest";#N/A,#N/A,FALSE,"Common Share Equivalents";#N/A,#N/A,FALSE,"Accrued Dividends";#N/A,#N/A,FALSE,"Pension-Cash Flow";#N/A,#N/A,FALSE,"FAS 106-Cash Flow";#N/A,#N/A,FALSE,"SARS &amp; Def. Stock";#N/A,#N/A,FALSE,"Profit Sharing";#N/A,#N/A,FALSE,"Hedge Closure";#N/A,#N/A,FALSE,"Tax";#N/A,#N/A,FALSE,"Corporate Inventory &amp; Receiv. "}</definedName>
    <definedName name="DUMMY" hidden="1">{#N/A,#N/A,FALSE,"Indirect";#N/A,#N/A,FALSE,"Off Balance Sheet Projects";#N/A,#N/A,FALSE,"Interest &amp; Other";#N/A,#N/A,FALSE,"Equity Pick-Ups";#N/A,#N/A,FALSE,"Interest &amp; Financing";#N/A,#N/A,FALSE,"Minority Interest";#N/A,#N/A,FALSE,"Common Share Equivalents";#N/A,#N/A,FALSE,"Accrued Dividends";#N/A,#N/A,FALSE,"Pension-Cash Flow";#N/A,#N/A,FALSE,"FAS 106-Cash Flow";#N/A,#N/A,FALSE,"SARS &amp; Def. Stock";#N/A,#N/A,FALSE,"Profit Sharing";#N/A,#N/A,FALSE,"Hedge Closure";#N/A,#N/A,FALSE,"Tax";#N/A,#N/A,FALSE,"Corporate Inventory &amp; Receiv. "}</definedName>
    <definedName name="dwdwdw" localSheetId="12" hidden="1">{#N/A,#N/A,FALSE,"K_DRIV"}</definedName>
    <definedName name="dwdwdw" localSheetId="7" hidden="1">{#N/A,#N/A,FALSE,"K_DRIV"}</definedName>
    <definedName name="dwdwdw" localSheetId="14" hidden="1">{#N/A,#N/A,FALSE,"K_DRIV"}</definedName>
    <definedName name="dwdwdw" hidden="1">{#N/A,#N/A,FALSE,"K_DRIV"}</definedName>
    <definedName name="dwdwdwdwdwdw" localSheetId="12" hidden="1">{#N/A,#N/A,FALSE,"EVA_RC"}</definedName>
    <definedName name="dwdwdwdwdwdw" localSheetId="7" hidden="1">{#N/A,#N/A,FALSE,"EVA_RC"}</definedName>
    <definedName name="dwdwdwdwdwdw" localSheetId="14" hidden="1">{#N/A,#N/A,FALSE,"EVA_RC"}</definedName>
    <definedName name="dwdwdwdwdwdw" hidden="1">{#N/A,#N/A,FALSE,"EVA_RC"}</definedName>
    <definedName name="dwdwdww" localSheetId="12" hidden="1">{#N/A,#N/A,FALSE,"ASSUM"}</definedName>
    <definedName name="dwdwdww" localSheetId="7" hidden="1">{#N/A,#N/A,FALSE,"ASSUM"}</definedName>
    <definedName name="dwdwdww" localSheetId="14" hidden="1">{#N/A,#N/A,FALSE,"ASSUM"}</definedName>
    <definedName name="dwdwdww" hidden="1">{#N/A,#N/A,FALSE,"ASSUM"}</definedName>
    <definedName name="e" localSheetId="12" hidden="1">{#N/A,#N/A,FALSE,"Annual Summary";#N/A,#N/A,FALSE,"Hourly Summary";#N/A,#N/A,FALSE,"Flare Combustion";#N/A,#N/A,FALSE,"Shipping";#N/A,#N/A,FALSE,"Process Turnaround";#N/A,#N/A,FALSE,"Lab Samples";#N/A,#N/A,FALSE,"Product Cycles 5-4";#N/A,#N/A,FALSE,"5-4.1";#N/A,#N/A,FALSE,"5-4.2";#N/A,#N/A,FALSE,"Physical Prop Data"}</definedName>
    <definedName name="e" localSheetId="7" hidden="1">{#N/A,#N/A,FALSE,"Annual Summary";#N/A,#N/A,FALSE,"Hourly Summary";#N/A,#N/A,FALSE,"Flare Combustion";#N/A,#N/A,FALSE,"Shipping";#N/A,#N/A,FALSE,"Process Turnaround";#N/A,#N/A,FALSE,"Lab Samples";#N/A,#N/A,FALSE,"Product Cycles 5-4";#N/A,#N/A,FALSE,"5-4.1";#N/A,#N/A,FALSE,"5-4.2";#N/A,#N/A,FALSE,"Physical Prop Data"}</definedName>
    <definedName name="e" localSheetId="14" hidden="1">{#N/A,#N/A,FALSE,"Annual Summary";#N/A,#N/A,FALSE,"Hourly Summary";#N/A,#N/A,FALSE,"Flare Combustion";#N/A,#N/A,FALSE,"Shipping";#N/A,#N/A,FALSE,"Process Turnaround";#N/A,#N/A,FALSE,"Lab Samples";#N/A,#N/A,FALSE,"Product Cycles 5-4";#N/A,#N/A,FALSE,"5-4.1";#N/A,#N/A,FALSE,"5-4.2";#N/A,#N/A,FALSE,"Physical Prop Data"}</definedName>
    <definedName name="e" hidden="1">{#N/A,#N/A,FALSE,"Annual Summary";#N/A,#N/A,FALSE,"Hourly Summary";#N/A,#N/A,FALSE,"Flare Combustion";#N/A,#N/A,FALSE,"Shipping";#N/A,#N/A,FALSE,"Process Turnaround";#N/A,#N/A,FALSE,"Lab Samples";#N/A,#N/A,FALSE,"Product Cycles 5-4";#N/A,#N/A,FALSE,"5-4.1";#N/A,#N/A,FALSE,"5-4.2";#N/A,#N/A,FALSE,"Physical Prop Data"}</definedName>
    <definedName name="ee" localSheetId="12" hidden="1">{#N/A,#N/A,FALSE,"Rates";#N/A,#N/A,FALSE,"Summary";#N/A,#N/A,FALSE,"Boilers";#N/A,#N/A,FALSE,"Cyclones";#N/A,#N/A,FALSE,"Saws";#N/A,#N/A,FALSE,"Drops";#N/A,#N/A,FALSE,"Piles";#N/A,#N/A,FALSE,"Roads";#N/A,#N/A,FALSE,"Tanks";#N/A,#N/A,FALSE,"Kilns";#N/A,#N/A,FALSE,"Model"}</definedName>
    <definedName name="ee" localSheetId="7" hidden="1">{#N/A,#N/A,FALSE,"Rates";#N/A,#N/A,FALSE,"Summary";#N/A,#N/A,FALSE,"Boilers";#N/A,#N/A,FALSE,"Cyclones";#N/A,#N/A,FALSE,"Saws";#N/A,#N/A,FALSE,"Drops";#N/A,#N/A,FALSE,"Piles";#N/A,#N/A,FALSE,"Roads";#N/A,#N/A,FALSE,"Tanks";#N/A,#N/A,FALSE,"Kilns";#N/A,#N/A,FALSE,"Model"}</definedName>
    <definedName name="ee" localSheetId="14" hidden="1">{#N/A,#N/A,FALSE,"Rates";#N/A,#N/A,FALSE,"Summary";#N/A,#N/A,FALSE,"Boilers";#N/A,#N/A,FALSE,"Cyclones";#N/A,#N/A,FALSE,"Saws";#N/A,#N/A,FALSE,"Drops";#N/A,#N/A,FALSE,"Piles";#N/A,#N/A,FALSE,"Roads";#N/A,#N/A,FALSE,"Tanks";#N/A,#N/A,FALSE,"Kilns";#N/A,#N/A,FALSE,"Model"}</definedName>
    <definedName name="ee" hidden="1">{#N/A,#N/A,FALSE,"Rates";#N/A,#N/A,FALSE,"Summary";#N/A,#N/A,FALSE,"Boilers";#N/A,#N/A,FALSE,"Cyclones";#N/A,#N/A,FALSE,"Saws";#N/A,#N/A,FALSE,"Drops";#N/A,#N/A,FALSE,"Piles";#N/A,#N/A,FALSE,"Roads";#N/A,#N/A,FALSE,"Tanks";#N/A,#N/A,FALSE,"Kilns";#N/A,#N/A,FALSE,"Model"}</definedName>
    <definedName name="eee" localSheetId="12" hidden="1">#REF!</definedName>
    <definedName name="eee" localSheetId="7" hidden="1">#REF!</definedName>
    <definedName name="eee" localSheetId="14" hidden="1">#REF!</definedName>
    <definedName name="eee" hidden="1">#REF!</definedName>
    <definedName name="EGEN">#REF!</definedName>
    <definedName name="EGEN_Cols">#REF!</definedName>
    <definedName name="EGEN_TK">#REF!</definedName>
    <definedName name="EGEN_TK_Cols">#REF!</definedName>
    <definedName name="EV__LASTREFTIME__" hidden="1">40434.5846643519</definedName>
    <definedName name="Example" localSheetId="12" hidden="1">{"summary",#N/A,FALSE,"WCTREND";"invrcvbl",#N/A,FALSE,"WCTREND"}</definedName>
    <definedName name="Example" localSheetId="7" hidden="1">{"summary",#N/A,FALSE,"WCTREND";"invrcvbl",#N/A,FALSE,"WCTREND"}</definedName>
    <definedName name="Example" localSheetId="14" hidden="1">{"summary",#N/A,FALSE,"WCTREND";"invrcvbl",#N/A,FALSE,"WCTREND"}</definedName>
    <definedName name="Example" hidden="1">{"summary",#N/A,FALSE,"WCTREND";"invrcvbl",#N/A,FALSE,"WCTREND"}</definedName>
    <definedName name="f" localSheetId="1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f" localSheetId="7"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f" localSheetId="14"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f"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fasdfsdaf" localSheetId="4" hidden="1">#REF!</definedName>
    <definedName name="fasdfsdaf" localSheetId="11" hidden="1">#REF!</definedName>
    <definedName name="fasdfsdaf" localSheetId="13" hidden="1">#REF!</definedName>
    <definedName name="fasdfsdaf" localSheetId="3" hidden="1">#REF!</definedName>
    <definedName name="fasdfsdaf" hidden="1">#REF!</definedName>
    <definedName name="FBPH">'Filter Box'!$A$31:$K$75</definedName>
    <definedName name="FBPH_Cols">'Filter Box'!#REF!</definedName>
    <definedName name="FCode" localSheetId="12" hidden="1">#REF!</definedName>
    <definedName name="FCode" localSheetId="4" hidden="1">#REF!</definedName>
    <definedName name="FCode" localSheetId="7" hidden="1">#REF!</definedName>
    <definedName name="FCode" localSheetId="11" hidden="1">#REF!</definedName>
    <definedName name="FCode" localSheetId="14" hidden="1">#REF!</definedName>
    <definedName name="FCode" localSheetId="13" hidden="1">#REF!</definedName>
    <definedName name="FCode" localSheetId="3" hidden="1">#REF!</definedName>
    <definedName name="FCode" hidden="1">#REF!</definedName>
    <definedName name="FCode1" localSheetId="4" hidden="1">#REF!</definedName>
    <definedName name="FCode1" localSheetId="11" hidden="1">#REF!</definedName>
    <definedName name="FCode1" localSheetId="13" hidden="1">#REF!</definedName>
    <definedName name="FCode1" localSheetId="3" hidden="1">#REF!</definedName>
    <definedName name="FCode1" hidden="1">#REF!</definedName>
    <definedName name="ffff" localSheetId="12" hidden="1">{TRUE,TRUE,-2.75,-17,484.5,255.75,FALSE,TRUE,TRUE,TRUE,0,1,18,272,#N/A,4,26.0909090909091,2,TRUE,FALSE,3,TRUE,1,TRUE,50,"Swvu.uctad.","ACwvu.uctad.",#N/A,FALSE,FALSE,0.47,0.54,0.25,0.25,2,"","",FALSE,FALSE,FALSE,FALSE,1,#N/A,1,1,"=R125C3:R166C23",FALSE,#N/A,#N/A,FALSE,FALSE,FALSE,1,600,600,FALSE,FALSE,TRUE,TRUE,TRUE}</definedName>
    <definedName name="ffff" localSheetId="7" hidden="1">{TRUE,TRUE,-2.75,-17,484.5,255.75,FALSE,TRUE,TRUE,TRUE,0,1,18,272,#N/A,4,26.0909090909091,2,TRUE,FALSE,3,TRUE,1,TRUE,50,"Swvu.uctad.","ACwvu.uctad.",#N/A,FALSE,FALSE,0.47,0.54,0.25,0.25,2,"","",FALSE,FALSE,FALSE,FALSE,1,#N/A,1,1,"=R125C3:R166C23",FALSE,#N/A,#N/A,FALSE,FALSE,FALSE,1,600,600,FALSE,FALSE,TRUE,TRUE,TRUE}</definedName>
    <definedName name="ffff" localSheetId="14" hidden="1">{TRUE,TRUE,-2.75,-17,484.5,255.75,FALSE,TRUE,TRUE,TRUE,0,1,18,272,#N/A,4,26.0909090909091,2,TRUE,FALSE,3,TRUE,1,TRUE,50,"Swvu.uctad.","ACwvu.uctad.",#N/A,FALSE,FALSE,0.47,0.54,0.25,0.25,2,"","",FALSE,FALSE,FALSE,FALSE,1,#N/A,1,1,"=R125C3:R166C23",FALSE,#N/A,#N/A,FALSE,FALSE,FALSE,1,600,600,FALSE,FALSE,TRUE,TRUE,TRUE}</definedName>
    <definedName name="ffff" hidden="1">{TRUE,TRUE,-2.75,-17,484.5,255.75,FALSE,TRUE,TRUE,TRUE,0,1,18,272,#N/A,4,26.0909090909091,2,TRUE,FALSE,3,TRUE,1,TRUE,50,"Swvu.uctad.","ACwvu.uctad.",#N/A,FALSE,FALSE,0.47,0.54,0.25,0.25,2,"","",FALSE,FALSE,FALSE,FALSE,1,#N/A,1,1,"=R125C3:R166C23",FALSE,#N/A,#N/A,FALSE,FALSE,FALSE,1,600,600,FALSE,FALSE,TRUE,TRUE,TRUE}</definedName>
    <definedName name="fg"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fg"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fg"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fg"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fill2" hidden="1">#REF!</definedName>
    <definedName name="FindMe" localSheetId="12" hidden="1">{"Detailed",#N/A,FALSE,"GAS-COMB";"Summary",#N/A,FALSE,"GAS-COMB"}</definedName>
    <definedName name="FindMe" localSheetId="7" hidden="1">{"Detailed",#N/A,FALSE,"GAS-COMB";"Summary",#N/A,FALSE,"GAS-COMB"}</definedName>
    <definedName name="FindMe" localSheetId="14" hidden="1">{"Detailed",#N/A,FALSE,"GAS-COMB";"Summary",#N/A,FALSE,"GAS-COMB"}</definedName>
    <definedName name="FindMe" hidden="1">{"Detailed",#N/A,FALSE,"GAS-COMB";"Summary",#N/A,FALSE,"GAS-COMB"}</definedName>
    <definedName name="gggg" localSheetId="12" hidden="1">#REF!</definedName>
    <definedName name="gggg" localSheetId="7" hidden="1">#REF!</definedName>
    <definedName name="gggg" localSheetId="14" hidden="1">#REF!</definedName>
    <definedName name="gggg" hidden="1">#REF!</definedName>
    <definedName name="gh" localSheetId="12"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gh" localSheetId="7"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gh" localSheetId="14"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gh"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GHG_NG_CH4">Decoater!$D$210</definedName>
    <definedName name="GHG_NG_CO2">Decoater!$D$207</definedName>
    <definedName name="GHG_NG_CO2e">Decoater!$D$215</definedName>
    <definedName name="GHG_NG_N2O">Decoater!$D$213</definedName>
    <definedName name="GSRS">#REF!</definedName>
    <definedName name="GSRS_Cols">#REF!</definedName>
    <definedName name="HAPs_NG" localSheetId="4">Decoater!$H$255</definedName>
    <definedName name="HAPs_NG">Decoater!$H$255</definedName>
    <definedName name="hello" localSheetId="12" hidden="1">#REF!</definedName>
    <definedName name="hello" localSheetId="7" hidden="1">#REF!</definedName>
    <definedName name="hello" localSheetId="14" hidden="1">#REF!</definedName>
    <definedName name="hello" hidden="1">#REF!</definedName>
    <definedName name="help2" localSheetId="12" hidden="1">{#N/A,#N/A,FALSE,"21164";#N/A,#N/A,FALSE,"21166";#N/A,#N/A,FALSE,"25539";#N/A,#N/A,FALSE,"25540";#N/A,#N/A,FALSE,"25541";#N/A,#N/A,FALSE,"25542";#N/A,#N/A,FALSE,"25564";#N/A,#N/A,FALSE,"25565";#N/A,#N/A,FALSE,"25566";#N/A,#N/A,FALSE,"25567";#N/A,#N/A,FALSE,"25635";#N/A,#N/A,FALSE,"31514";#N/A,#N/A,FALSE,"31899";#N/A,#N/A,FALSE,"boiler";#N/A,#N/A,FALSE,"loadrack";#N/A,#N/A,FALSE,"25536";#N/A,#N/A,FALSE,"TOTALS"}</definedName>
    <definedName name="help2" localSheetId="7" hidden="1">{#N/A,#N/A,FALSE,"21164";#N/A,#N/A,FALSE,"21166";#N/A,#N/A,FALSE,"25539";#N/A,#N/A,FALSE,"25540";#N/A,#N/A,FALSE,"25541";#N/A,#N/A,FALSE,"25542";#N/A,#N/A,FALSE,"25564";#N/A,#N/A,FALSE,"25565";#N/A,#N/A,FALSE,"25566";#N/A,#N/A,FALSE,"25567";#N/A,#N/A,FALSE,"25635";#N/A,#N/A,FALSE,"31514";#N/A,#N/A,FALSE,"31899";#N/A,#N/A,FALSE,"boiler";#N/A,#N/A,FALSE,"loadrack";#N/A,#N/A,FALSE,"25536";#N/A,#N/A,FALSE,"TOTALS"}</definedName>
    <definedName name="help2" localSheetId="14" hidden="1">{#N/A,#N/A,FALSE,"21164";#N/A,#N/A,FALSE,"21166";#N/A,#N/A,FALSE,"25539";#N/A,#N/A,FALSE,"25540";#N/A,#N/A,FALSE,"25541";#N/A,#N/A,FALSE,"25542";#N/A,#N/A,FALSE,"25564";#N/A,#N/A,FALSE,"25565";#N/A,#N/A,FALSE,"25566";#N/A,#N/A,FALSE,"25567";#N/A,#N/A,FALSE,"25635";#N/A,#N/A,FALSE,"31514";#N/A,#N/A,FALSE,"31899";#N/A,#N/A,FALSE,"boiler";#N/A,#N/A,FALSE,"loadrack";#N/A,#N/A,FALSE,"25536";#N/A,#N/A,FALSE,"TOTALS"}</definedName>
    <definedName name="help2" hidden="1">{#N/A,#N/A,FALSE,"21164";#N/A,#N/A,FALSE,"21166";#N/A,#N/A,FALSE,"25539";#N/A,#N/A,FALSE,"25540";#N/A,#N/A,FALSE,"25541";#N/A,#N/A,FALSE,"25542";#N/A,#N/A,FALSE,"25564";#N/A,#N/A,FALSE,"25565";#N/A,#N/A,FALSE,"25566";#N/A,#N/A,FALSE,"25567";#N/A,#N/A,FALSE,"25635";#N/A,#N/A,FALSE,"31514";#N/A,#N/A,FALSE,"31899";#N/A,#N/A,FALSE,"boiler";#N/A,#N/A,FALSE,"loadrack";#N/A,#N/A,FALSE,"25536";#N/A,#N/A,FALSE,"TOTALS"}</definedName>
    <definedName name="HHH" localSheetId="12" hidden="1">#REF!</definedName>
    <definedName name="HHH" localSheetId="7" hidden="1">#REF!</definedName>
    <definedName name="HHH" localSheetId="14" hidden="1">#REF!</definedName>
    <definedName name="HHH" hidden="1">#REF!</definedName>
    <definedName name="hhhhh" localSheetId="12" hidden="1">#REF!</definedName>
    <definedName name="hhhhh" localSheetId="7" hidden="1">#REF!</definedName>
    <definedName name="hhhhh" localSheetId="14" hidden="1">#REF!</definedName>
    <definedName name="hhhhh" hidden="1">#REF!</definedName>
    <definedName name="HiddenRows" localSheetId="12" hidden="1">#REF!</definedName>
    <definedName name="HiddenRows" localSheetId="4" hidden="1">#REF!</definedName>
    <definedName name="HiddenRows" localSheetId="7" hidden="1">#REF!</definedName>
    <definedName name="HiddenRows" localSheetId="11" hidden="1">#REF!</definedName>
    <definedName name="HiddenRows" localSheetId="14" hidden="1">#REF!</definedName>
    <definedName name="HiddenRows" localSheetId="13" hidden="1">#REF!</definedName>
    <definedName name="HiddenRows" localSheetId="3" hidden="1">#REF!</definedName>
    <definedName name="HiddenRows" hidden="1">#REF!</definedName>
    <definedName name="HR_U">'Haul Roads and Yard EmisCalc'!$A$68:$M$70</definedName>
    <definedName name="HR_U_Cols">'Haul Roads and Yard EmisCalc'!#REF!</definedName>
    <definedName name="HTML_CodePage" hidden="1">1252</definedName>
    <definedName name="HTML_Control" localSheetId="12" hidden="1">{"'Odor Detection'!$A$5:$H$11","'Odor Detection'!$A$5:$H$11"}</definedName>
    <definedName name="HTML_Control" localSheetId="7" hidden="1">{"'Odor Detection'!$A$5:$H$11","'Odor Detection'!$A$5:$H$11"}</definedName>
    <definedName name="HTML_Control" localSheetId="14" hidden="1">{"'Odor Detection'!$A$5:$H$11","'Odor Detection'!$A$5:$H$11"}</definedName>
    <definedName name="HTML_Control" hidden="1">{"'Odor Detection'!$A$5:$H$11","'Odor Detection'!$A$5:$H$11"}</definedName>
    <definedName name="HTML_ControlA" localSheetId="12" hidden="1">{"'Odor Detection'!$A$5:$H$11","'Odor Detection'!$A$5:$H$11"}</definedName>
    <definedName name="HTML_ControlA" localSheetId="7" hidden="1">{"'Odor Detection'!$A$5:$H$11","'Odor Detection'!$A$5:$H$11"}</definedName>
    <definedName name="HTML_ControlA" localSheetId="14" hidden="1">{"'Odor Detection'!$A$5:$H$11","'Odor Detection'!$A$5:$H$11"}</definedName>
    <definedName name="HTML_ControlA" hidden="1">{"'Odor Detection'!$A$5:$H$11","'Odor Detection'!$A$5:$H$11"}</definedName>
    <definedName name="HTML_Description" hidden="1">""</definedName>
    <definedName name="HTML_Email" hidden="1">""</definedName>
    <definedName name="HTML_Header" hidden="1">"Odor Detection"</definedName>
    <definedName name="HTML_LastUpdate" hidden="1">"3/24/98"</definedName>
    <definedName name="HTML_LineAfter" hidden="1">FALSE</definedName>
    <definedName name="HTML_LineBefore" hidden="1">FALSE</definedName>
    <definedName name="HTML_Name" hidden="1">"Claude M. Williams"</definedName>
    <definedName name="HTML_OBDlg2" hidden="1">TRUE</definedName>
    <definedName name="HTML_OBDlg4" hidden="1">TRUE</definedName>
    <definedName name="HTML_OS" hidden="1">0</definedName>
    <definedName name="HTML_PathFile" hidden="1">"U:\MyHTML.htm"</definedName>
    <definedName name="HTML_Title" hidden="1">"AIRCALC"</definedName>
    <definedName name="htytr" localSheetId="12" hidden="1">{"Compositions",#N/A,FALSE,"TTU Summary"}</definedName>
    <definedName name="htytr" localSheetId="7" hidden="1">{"Compositions",#N/A,FALSE,"TTU Summary"}</definedName>
    <definedName name="htytr" localSheetId="14" hidden="1">{"Compositions",#N/A,FALSE,"TTU Summary"}</definedName>
    <definedName name="htytr" hidden="1">{"Compositions",#N/A,FALSE,"TTU Summary"}</definedName>
    <definedName name="huhl" localSheetId="12" hidden="1">{#N/A,#N/A,FALSE,"Annual Summary";#N/A,#N/A,FALSE,"Hourly Summary";#N/A,#N/A,FALSE,"Flare Combustion";#N/A,#N/A,FALSE,"Shipping";#N/A,#N/A,FALSE,"Process Turnaround";#N/A,#N/A,FALSE,"Lab Samples";#N/A,#N/A,FALSE,"Product Cycles 5-4";#N/A,#N/A,FALSE,"5-4.1";#N/A,#N/A,FALSE,"5-4.2";#N/A,#N/A,FALSE,"Physical Prop Data"}</definedName>
    <definedName name="huhl" localSheetId="7" hidden="1">{#N/A,#N/A,FALSE,"Annual Summary";#N/A,#N/A,FALSE,"Hourly Summary";#N/A,#N/A,FALSE,"Flare Combustion";#N/A,#N/A,FALSE,"Shipping";#N/A,#N/A,FALSE,"Process Turnaround";#N/A,#N/A,FALSE,"Lab Samples";#N/A,#N/A,FALSE,"Product Cycles 5-4";#N/A,#N/A,FALSE,"5-4.1";#N/A,#N/A,FALSE,"5-4.2";#N/A,#N/A,FALSE,"Physical Prop Data"}</definedName>
    <definedName name="huhl" localSheetId="14" hidden="1">{#N/A,#N/A,FALSE,"Annual Summary";#N/A,#N/A,FALSE,"Hourly Summary";#N/A,#N/A,FALSE,"Flare Combustion";#N/A,#N/A,FALSE,"Shipping";#N/A,#N/A,FALSE,"Process Turnaround";#N/A,#N/A,FALSE,"Lab Samples";#N/A,#N/A,FALSE,"Product Cycles 5-4";#N/A,#N/A,FALSE,"5-4.1";#N/A,#N/A,FALSE,"5-4.2";#N/A,#N/A,FALSE,"Physical Prop Data"}</definedName>
    <definedName name="huhl" hidden="1">{#N/A,#N/A,FALSE,"Annual Summary";#N/A,#N/A,FALSE,"Hourly Summary";#N/A,#N/A,FALSE,"Flare Combustion";#N/A,#N/A,FALSE,"Shipping";#N/A,#N/A,FALSE,"Process Turnaround";#N/A,#N/A,FALSE,"Lab Samples";#N/A,#N/A,FALSE,"Product Cycles 5-4";#N/A,#N/A,FALSE,"5-4.1";#N/A,#N/A,FALSE,"5-4.2";#N/A,#N/A,FALSE,"Physical Prop Data"}</definedName>
    <definedName name="ie" localSheetId="12" hidden="1">{#N/A,#N/A,FALSE,"Results";#N/A,#N/A,FALSE,"Composition";#N/A,#N/A,FALSE,"Speciation"}</definedName>
    <definedName name="ie" localSheetId="7" hidden="1">{#N/A,#N/A,FALSE,"Results";#N/A,#N/A,FALSE,"Composition";#N/A,#N/A,FALSE,"Speciation"}</definedName>
    <definedName name="ie" localSheetId="14" hidden="1">{#N/A,#N/A,FALSE,"Results";#N/A,#N/A,FALSE,"Composition";#N/A,#N/A,FALSE,"Speciation"}</definedName>
    <definedName name="ie" hidden="1">{#N/A,#N/A,FALSE,"Results";#N/A,#N/A,FALSE,"Composition";#N/A,#N/A,FALSE,"Speciation"}</definedName>
    <definedName name="ILD">Degasser!$A$64:$L$84</definedName>
    <definedName name="ILD_Cols">Degasser!#REF!</definedName>
    <definedName name="ILD_U">Degasser!#REF!</definedName>
    <definedName name="ILD_U_Cols">Degasser!#REF!</definedName>
    <definedName name="ioioi" localSheetId="12" hidden="1">{#N/A,#N/A,FALSE,"Annual Summary";#N/A,#N/A,FALSE,"Hourly Summary";#N/A,#N/A,FALSE,"Flare Combustion";#N/A,#N/A,FALSE,"Shipping";#N/A,#N/A,FALSE,"Process Turnaround";#N/A,#N/A,FALSE,"Lab Samples";#N/A,#N/A,FALSE,"Product Cycles 5-4";#N/A,#N/A,FALSE,"5-4.1";#N/A,#N/A,FALSE,"5-4.2";#N/A,#N/A,FALSE,"Physical Prop Data"}</definedName>
    <definedName name="ioioi" localSheetId="7" hidden="1">{#N/A,#N/A,FALSE,"Annual Summary";#N/A,#N/A,FALSE,"Hourly Summary";#N/A,#N/A,FALSE,"Flare Combustion";#N/A,#N/A,FALSE,"Shipping";#N/A,#N/A,FALSE,"Process Turnaround";#N/A,#N/A,FALSE,"Lab Samples";#N/A,#N/A,FALSE,"Product Cycles 5-4";#N/A,#N/A,FALSE,"5-4.1";#N/A,#N/A,FALSE,"5-4.2";#N/A,#N/A,FALSE,"Physical Prop Data"}</definedName>
    <definedName name="ioioi" localSheetId="14" hidden="1">{#N/A,#N/A,FALSE,"Annual Summary";#N/A,#N/A,FALSE,"Hourly Summary";#N/A,#N/A,FALSE,"Flare Combustion";#N/A,#N/A,FALSE,"Shipping";#N/A,#N/A,FALSE,"Process Turnaround";#N/A,#N/A,FALSE,"Lab Samples";#N/A,#N/A,FALSE,"Product Cycles 5-4";#N/A,#N/A,FALSE,"5-4.1";#N/A,#N/A,FALSE,"5-4.2";#N/A,#N/A,FALSE,"Physical Prop Data"}</definedName>
    <definedName name="ioioi" hidden="1">{#N/A,#N/A,FALSE,"Annual Summary";#N/A,#N/A,FALSE,"Hourly Summary";#N/A,#N/A,FALSE,"Flare Combustion";#N/A,#N/A,FALSE,"Shipping";#N/A,#N/A,FALSE,"Process Turnaround";#N/A,#N/A,FALSE,"Lab Samples";#N/A,#N/A,FALSE,"Product Cycles 5-4";#N/A,#N/A,FALSE,"5-4.1";#N/A,#N/A,FALSE,"5-4.2";#N/A,#N/A,FALSE,"Physical Prop Data"}</definedName>
    <definedName name="j">Summary,Detailed</definedName>
    <definedName name="Jackie" localSheetId="12" hidden="1">{TRUE,TRUE,-2.75,-17,484.5,255.75,FALSE,TRUE,TRUE,TRUE,0,1,18,272,#N/A,4,26.0909090909091,2,TRUE,FALSE,3,TRUE,1,TRUE,50,"Swvu.uctad.","ACwvu.uctad.",#N/A,FALSE,FALSE,0.47,0.54,0.25,0.25,2,"","",FALSE,FALSE,FALSE,FALSE,1,#N/A,1,1,"=R125C3:R166C23",FALSE,#N/A,#N/A,FALSE,FALSE,FALSE,1,600,600,FALSE,FALSE,TRUE,TRUE,TRUE}</definedName>
    <definedName name="Jackie" localSheetId="7" hidden="1">{TRUE,TRUE,-2.75,-17,484.5,255.75,FALSE,TRUE,TRUE,TRUE,0,1,18,272,#N/A,4,26.0909090909091,2,TRUE,FALSE,3,TRUE,1,TRUE,50,"Swvu.uctad.","ACwvu.uctad.",#N/A,FALSE,FALSE,0.47,0.54,0.25,0.25,2,"","",FALSE,FALSE,FALSE,FALSE,1,#N/A,1,1,"=R125C3:R166C23",FALSE,#N/A,#N/A,FALSE,FALSE,FALSE,1,600,600,FALSE,FALSE,TRUE,TRUE,TRUE}</definedName>
    <definedName name="Jackie" localSheetId="14" hidden="1">{TRUE,TRUE,-2.75,-17,484.5,255.75,FALSE,TRUE,TRUE,TRUE,0,1,18,272,#N/A,4,26.0909090909091,2,TRUE,FALSE,3,TRUE,1,TRUE,50,"Swvu.uctad.","ACwvu.uctad.",#N/A,FALSE,FALSE,0.47,0.54,0.25,0.25,2,"","",FALSE,FALSE,FALSE,FALSE,1,#N/A,1,1,"=R125C3:R166C23",FALSE,#N/A,#N/A,FALSE,FALSE,FALSE,1,600,600,FALSE,FALSE,TRUE,TRUE,TRUE}</definedName>
    <definedName name="Jackie" hidden="1">{TRUE,TRUE,-2.75,-17,484.5,255.75,FALSE,TRUE,TRUE,TRUE,0,1,18,272,#N/A,4,26.0909090909091,2,TRUE,FALSE,3,TRUE,1,TRUE,50,"Swvu.uctad.","ACwvu.uctad.",#N/A,FALSE,FALSE,0.47,0.54,0.25,0.25,2,"","",FALSE,FALSE,FALSE,FALSE,1,#N/A,1,1,"=R125C3:R166C23",FALSE,#N/A,#N/A,FALSE,FALSE,FALSE,1,600,600,FALSE,FALSE,TRUE,TRUE,TRUE}</definedName>
    <definedName name="january" localSheetId="12" hidden="1">{"Report 1",#N/A,FALSE,"1998 3-Month Trade";"Report 2",#N/A,FALSE,"1998 3-Month Trade"}</definedName>
    <definedName name="january" localSheetId="7" hidden="1">{"Report 1",#N/A,FALSE,"1998 3-Month Trade";"Report 2",#N/A,FALSE,"1998 3-Month Trade"}</definedName>
    <definedName name="january" localSheetId="14" hidden="1">{"Report 1",#N/A,FALSE,"1998 3-Month Trade";"Report 2",#N/A,FALSE,"1998 3-Month Trade"}</definedName>
    <definedName name="january" hidden="1">{"Report 1",#N/A,FALSE,"1998 3-Month Trade";"Report 2",#N/A,FALSE,"1998 3-Month Trade"}</definedName>
    <definedName name="Jason" localSheetId="12" hidden="1">{"summary",#N/A,FALSE,"WCTREND";"invrcvbl",#N/A,FALSE,"WCTREND"}</definedName>
    <definedName name="Jason" localSheetId="7" hidden="1">{"summary",#N/A,FALSE,"WCTREND";"invrcvbl",#N/A,FALSE,"WCTREND"}</definedName>
    <definedName name="Jason" localSheetId="14" hidden="1">{"summary",#N/A,FALSE,"WCTREND";"invrcvbl",#N/A,FALSE,"WCTREND"}</definedName>
    <definedName name="Jason" hidden="1">{"summary",#N/A,FALSE,"WCTREND";"invrcvbl",#N/A,FALSE,"WCTREND"}</definedName>
    <definedName name="jj" localSheetId="12" hidden="1">#REF!</definedName>
    <definedName name="jj" localSheetId="7" hidden="1">#REF!</definedName>
    <definedName name="jj" localSheetId="14" hidden="1">#REF!</definedName>
    <definedName name="jj" hidden="1">#REF!</definedName>
    <definedName name="jk" localSheetId="12" hidden="1">#REF!</definedName>
    <definedName name="jk" localSheetId="7" hidden="1">#REF!</definedName>
    <definedName name="jk" localSheetId="14" hidden="1">#REF!</definedName>
    <definedName name="jk" hidden="1">#REF!</definedName>
    <definedName name="jkuju" localSheetId="12" hidden="1">{#N/A,#N/A,FALSE,"Annual Summary";#N/A,#N/A,FALSE,"Hourly Summary";#N/A,#N/A,FALSE,"Flare Combustion";#N/A,#N/A,FALSE,"Shipping";#N/A,#N/A,FALSE,"Process Turnaround";#N/A,#N/A,FALSE,"Lab Samples";#N/A,#N/A,FALSE,"Product Cycles 5-4";#N/A,#N/A,FALSE,"5-4.1";#N/A,#N/A,FALSE,"5-4.2";#N/A,#N/A,FALSE,"Physical Prop Data"}</definedName>
    <definedName name="jkuju" localSheetId="7" hidden="1">{#N/A,#N/A,FALSE,"Annual Summary";#N/A,#N/A,FALSE,"Hourly Summary";#N/A,#N/A,FALSE,"Flare Combustion";#N/A,#N/A,FALSE,"Shipping";#N/A,#N/A,FALSE,"Process Turnaround";#N/A,#N/A,FALSE,"Lab Samples";#N/A,#N/A,FALSE,"Product Cycles 5-4";#N/A,#N/A,FALSE,"5-4.1";#N/A,#N/A,FALSE,"5-4.2";#N/A,#N/A,FALSE,"Physical Prop Data"}</definedName>
    <definedName name="jkuju" localSheetId="14" hidden="1">{#N/A,#N/A,FALSE,"Annual Summary";#N/A,#N/A,FALSE,"Hourly Summary";#N/A,#N/A,FALSE,"Flare Combustion";#N/A,#N/A,FALSE,"Shipping";#N/A,#N/A,FALSE,"Process Turnaround";#N/A,#N/A,FALSE,"Lab Samples";#N/A,#N/A,FALSE,"Product Cycles 5-4";#N/A,#N/A,FALSE,"5-4.1";#N/A,#N/A,FALSE,"5-4.2";#N/A,#N/A,FALSE,"Physical Prop Data"}</definedName>
    <definedName name="jkuju" hidden="1">{#N/A,#N/A,FALSE,"Annual Summary";#N/A,#N/A,FALSE,"Hourly Summary";#N/A,#N/A,FALSE,"Flare Combustion";#N/A,#N/A,FALSE,"Shipping";#N/A,#N/A,FALSE,"Process Turnaround";#N/A,#N/A,FALSE,"Lab Samples";#N/A,#N/A,FALSE,"Product Cycles 5-4";#N/A,#N/A,FALSE,"5-4.1";#N/A,#N/A,FALSE,"5-4.2";#N/A,#N/A,FALSE,"Physical Prop Data"}</definedName>
    <definedName name="joe" localSheetId="12" hidden="1">{#N/A,#N/A,FALSE,"F1-Currrent";#N/A,#N/A,FALSE,"F2-Current";#N/A,#N/A,FALSE,"F2-Proposed";#N/A,#N/A,FALSE,"F3-Current";#N/A,#N/A,FALSE,"F4-Current";#N/A,#N/A,FALSE,"F4-Proposed";#N/A,#N/A,FALSE,"Controls"}</definedName>
    <definedName name="joe" localSheetId="7" hidden="1">{#N/A,#N/A,FALSE,"F1-Currrent";#N/A,#N/A,FALSE,"F2-Current";#N/A,#N/A,FALSE,"F2-Proposed";#N/A,#N/A,FALSE,"F3-Current";#N/A,#N/A,FALSE,"F4-Current";#N/A,#N/A,FALSE,"F4-Proposed";#N/A,#N/A,FALSE,"Controls"}</definedName>
    <definedName name="joe" localSheetId="14" hidden="1">{#N/A,#N/A,FALSE,"F1-Currrent";#N/A,#N/A,FALSE,"F2-Current";#N/A,#N/A,FALSE,"F2-Proposed";#N/A,#N/A,FALSE,"F3-Current";#N/A,#N/A,FALSE,"F4-Current";#N/A,#N/A,FALSE,"F4-Proposed";#N/A,#N/A,FALSE,"Controls"}</definedName>
    <definedName name="joe" hidden="1">{#N/A,#N/A,FALSE,"F1-Currrent";#N/A,#N/A,FALSE,"F2-Current";#N/A,#N/A,FALSE,"F2-Proposed";#N/A,#N/A,FALSE,"F3-Current";#N/A,#N/A,FALSE,"F4-Current";#N/A,#N/A,FALSE,"F4-Proposed";#N/A,#N/A,FALSE,"Controls"}</definedName>
    <definedName name="kb" localSheetId="4" hidden="1">{#N/A,#N/A,FALSE,"F1-Currrent";#N/A,#N/A,FALSE,"F2-Current";#N/A,#N/A,FALSE,"F2-Proposed";#N/A,#N/A,FALSE,"F3-Current";#N/A,#N/A,FALSE,"F4-Current";#N/A,#N/A,FALSE,"F4-Proposed";#N/A,#N/A,FALSE,"Controls"}</definedName>
    <definedName name="kb" localSheetId="11" hidden="1">{#N/A,#N/A,FALSE,"F1-Currrent";#N/A,#N/A,FALSE,"F2-Current";#N/A,#N/A,FALSE,"F2-Proposed";#N/A,#N/A,FALSE,"F3-Current";#N/A,#N/A,FALSE,"F4-Current";#N/A,#N/A,FALSE,"F4-Proposed";#N/A,#N/A,FALSE,"Controls"}</definedName>
    <definedName name="kb" localSheetId="3" hidden="1">{#N/A,#N/A,FALSE,"F1-Currrent";#N/A,#N/A,FALSE,"F2-Current";#N/A,#N/A,FALSE,"F2-Proposed";#N/A,#N/A,FALSE,"F3-Current";#N/A,#N/A,FALSE,"F4-Current";#N/A,#N/A,FALSE,"F4-Proposed";#N/A,#N/A,FALSE,"Controls"}</definedName>
    <definedName name="kb" hidden="1">{#N/A,#N/A,FALSE,"F1-Currrent";#N/A,#N/A,FALSE,"F2-Current";#N/A,#N/A,FALSE,"F2-Proposed";#N/A,#N/A,FALSE,"F3-Current";#N/A,#N/A,FALSE,"F4-Current";#N/A,#N/A,FALSE,"F4-Proposed";#N/A,#N/A,FALSE,"Controls"}</definedName>
    <definedName name="ke" localSheetId="4" hidden="1">#REF!</definedName>
    <definedName name="ke" localSheetId="11" hidden="1">#REF!</definedName>
    <definedName name="ke" localSheetId="13" hidden="1">#REF!</definedName>
    <definedName name="ke" localSheetId="3" hidden="1">#REF!</definedName>
    <definedName name="ke" hidden="1">#REF!</definedName>
    <definedName name="kevin" localSheetId="12" hidden="1">{#N/A,#N/A,FALSE,"Annual Summary";#N/A,#N/A,FALSE,"Hourly Summary";#N/A,#N/A,FALSE,"Flare Combustion";#N/A,#N/A,FALSE,"Shipping";#N/A,#N/A,FALSE,"Process Turnaround";#N/A,#N/A,FALSE,"Lab Samples";#N/A,#N/A,FALSE,"Product Cycles 5-4";#N/A,#N/A,FALSE,"5-4.1";#N/A,#N/A,FALSE,"5-4.2";#N/A,#N/A,FALSE,"Physical Prop Data"}</definedName>
    <definedName name="kevin" localSheetId="7" hidden="1">{#N/A,#N/A,FALSE,"Annual Summary";#N/A,#N/A,FALSE,"Hourly Summary";#N/A,#N/A,FALSE,"Flare Combustion";#N/A,#N/A,FALSE,"Shipping";#N/A,#N/A,FALSE,"Process Turnaround";#N/A,#N/A,FALSE,"Lab Samples";#N/A,#N/A,FALSE,"Product Cycles 5-4";#N/A,#N/A,FALSE,"5-4.1";#N/A,#N/A,FALSE,"5-4.2";#N/A,#N/A,FALSE,"Physical Prop Data"}</definedName>
    <definedName name="kevin" localSheetId="14" hidden="1">{#N/A,#N/A,FALSE,"Annual Summary";#N/A,#N/A,FALSE,"Hourly Summary";#N/A,#N/A,FALSE,"Flare Combustion";#N/A,#N/A,FALSE,"Shipping";#N/A,#N/A,FALSE,"Process Turnaround";#N/A,#N/A,FALSE,"Lab Samples";#N/A,#N/A,FALSE,"Product Cycles 5-4";#N/A,#N/A,FALSE,"5-4.1";#N/A,#N/A,FALSE,"5-4.2";#N/A,#N/A,FALSE,"Physical Prop Data"}</definedName>
    <definedName name="kevin" hidden="1">{#N/A,#N/A,FALSE,"Annual Summary";#N/A,#N/A,FALSE,"Hourly Summary";#N/A,#N/A,FALSE,"Flare Combustion";#N/A,#N/A,FALSE,"Shipping";#N/A,#N/A,FALSE,"Process Turnaround";#N/A,#N/A,FALSE,"Lab Samples";#N/A,#N/A,FALSE,"Product Cycles 5-4";#N/A,#N/A,FALSE,"5-4.1";#N/A,#N/A,FALSE,"5-4.2";#N/A,#N/A,FALSE,"Physical Prop Data"}</definedName>
    <definedName name="KEY" localSheetId="7" hidden="1">#REF!</definedName>
    <definedName name="KEY" hidden="1">#REF!</definedName>
    <definedName name="kjkjh" localSheetId="12" hidden="1">{"Total TTU Output",#N/A,FALSE,"TTU Summary";"B_68 OPN Output",#N/A,FALSE,"TTU Summary";"B_19 OPN Output",#N/A,FALSE,"TTU Summary"}</definedName>
    <definedName name="kjkjh" localSheetId="7" hidden="1">{"Total TTU Output",#N/A,FALSE,"TTU Summary";"B_68 OPN Output",#N/A,FALSE,"TTU Summary";"B_19 OPN Output",#N/A,FALSE,"TTU Summary"}</definedName>
    <definedName name="kjkjh" localSheetId="14" hidden="1">{"Total TTU Output",#N/A,FALSE,"TTU Summary";"B_68 OPN Output",#N/A,FALSE,"TTU Summary";"B_19 OPN Output",#N/A,FALSE,"TTU Summary"}</definedName>
    <definedName name="kjkjh" hidden="1">{"Total TTU Output",#N/A,FALSE,"TTU Summary";"B_68 OPN Output",#N/A,FALSE,"TTU Summary";"B_19 OPN Output",#N/A,FALSE,"TTU Summary"}</definedName>
    <definedName name="kk" localSheetId="12" hidden="1">{#N/A,#N/A,FALSE,"Annual Summary";#N/A,#N/A,FALSE,"Hourly Summary";#N/A,#N/A,FALSE,"Flare Combustion";#N/A,#N/A,FALSE,"Shipping";#N/A,#N/A,FALSE,"Process Turnaround";#N/A,#N/A,FALSE,"Lab Samples";#N/A,#N/A,FALSE,"Product Cycles 5-4";#N/A,#N/A,FALSE,"5-4.1";#N/A,#N/A,FALSE,"5-4.2";#N/A,#N/A,FALSE,"Physical Prop Data"}</definedName>
    <definedName name="kk" localSheetId="7" hidden="1">{#N/A,#N/A,FALSE,"Annual Summary";#N/A,#N/A,FALSE,"Hourly Summary";#N/A,#N/A,FALSE,"Flare Combustion";#N/A,#N/A,FALSE,"Shipping";#N/A,#N/A,FALSE,"Process Turnaround";#N/A,#N/A,FALSE,"Lab Samples";#N/A,#N/A,FALSE,"Product Cycles 5-4";#N/A,#N/A,FALSE,"5-4.1";#N/A,#N/A,FALSE,"5-4.2";#N/A,#N/A,FALSE,"Physical Prop Data"}</definedName>
    <definedName name="kk" localSheetId="14" hidden="1">{#N/A,#N/A,FALSE,"Annual Summary";#N/A,#N/A,FALSE,"Hourly Summary";#N/A,#N/A,FALSE,"Flare Combustion";#N/A,#N/A,FALSE,"Shipping";#N/A,#N/A,FALSE,"Process Turnaround";#N/A,#N/A,FALSE,"Lab Samples";#N/A,#N/A,FALSE,"Product Cycles 5-4";#N/A,#N/A,FALSE,"5-4.1";#N/A,#N/A,FALSE,"5-4.2";#N/A,#N/A,FALSE,"Physical Prop Data"}</definedName>
    <definedName name="kk" hidden="1">{#N/A,#N/A,FALSE,"Annual Summary";#N/A,#N/A,FALSE,"Hourly Summary";#N/A,#N/A,FALSE,"Flare Combustion";#N/A,#N/A,FALSE,"Shipping";#N/A,#N/A,FALSE,"Process Turnaround";#N/A,#N/A,FALSE,"Lab Samples";#N/A,#N/A,FALSE,"Product Cycles 5-4";#N/A,#N/A,FALSE,"5-4.1";#N/A,#N/A,FALSE,"5-4.2";#N/A,#N/A,FALSE,"Physical Prop Data"}</definedName>
    <definedName name="kl" localSheetId="7" hidden="1">#REF!</definedName>
    <definedName name="kl" hidden="1">#REF!</definedName>
    <definedName name="kok" localSheetId="12" hidden="1">{#N/A,#N/A,FALSE,"Annual Summary";#N/A,#N/A,FALSE,"Hourly Summary";#N/A,#N/A,FALSE,"Flare Combustion";#N/A,#N/A,FALSE,"Shipping";#N/A,#N/A,FALSE,"Process Turnaround";#N/A,#N/A,FALSE,"Lab Samples";#N/A,#N/A,FALSE,"Product Cycles 5-4";#N/A,#N/A,FALSE,"5-4.1";#N/A,#N/A,FALSE,"5-4.2";#N/A,#N/A,FALSE,"Physical Prop Data"}</definedName>
    <definedName name="kok" localSheetId="7" hidden="1">{#N/A,#N/A,FALSE,"Annual Summary";#N/A,#N/A,FALSE,"Hourly Summary";#N/A,#N/A,FALSE,"Flare Combustion";#N/A,#N/A,FALSE,"Shipping";#N/A,#N/A,FALSE,"Process Turnaround";#N/A,#N/A,FALSE,"Lab Samples";#N/A,#N/A,FALSE,"Product Cycles 5-4";#N/A,#N/A,FALSE,"5-4.1";#N/A,#N/A,FALSE,"5-4.2";#N/A,#N/A,FALSE,"Physical Prop Data"}</definedName>
    <definedName name="kok" localSheetId="14" hidden="1">{#N/A,#N/A,FALSE,"Annual Summary";#N/A,#N/A,FALSE,"Hourly Summary";#N/A,#N/A,FALSE,"Flare Combustion";#N/A,#N/A,FALSE,"Shipping";#N/A,#N/A,FALSE,"Process Turnaround";#N/A,#N/A,FALSE,"Lab Samples";#N/A,#N/A,FALSE,"Product Cycles 5-4";#N/A,#N/A,FALSE,"5-4.1";#N/A,#N/A,FALSE,"5-4.2";#N/A,#N/A,FALSE,"Physical Prop Data"}</definedName>
    <definedName name="kok" hidden="1">{#N/A,#N/A,FALSE,"Annual Summary";#N/A,#N/A,FALSE,"Hourly Summary";#N/A,#N/A,FALSE,"Flare Combustion";#N/A,#N/A,FALSE,"Shipping";#N/A,#N/A,FALSE,"Process Turnaround";#N/A,#N/A,FALSE,"Lab Samples";#N/A,#N/A,FALSE,"Product Cycles 5-4";#N/A,#N/A,FALSE,"5-4.1";#N/A,#N/A,FALSE,"5-4.2";#N/A,#N/A,FALSE,"Physical Prop Data"}</definedName>
    <definedName name="kysif" localSheetId="1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kysif" localSheetId="7"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kysif" localSheetId="14"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kysif"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leah" localSheetId="4" hidden="1">{#N/A,#N/A,FALSE,"Annual Summary";#N/A,#N/A,FALSE,"Hourly Summary";#N/A,#N/A,FALSE,"Flare Combustion";#N/A,#N/A,FALSE,"Shipping";#N/A,#N/A,FALSE,"Process Turnaround";#N/A,#N/A,FALSE,"Lab Samples";#N/A,#N/A,FALSE,"Product Cycles 5-4";#N/A,#N/A,FALSE,"5-4.1";#N/A,#N/A,FALSE,"5-4.2";#N/A,#N/A,FALSE,"Physical Prop Data"}</definedName>
    <definedName name="leah" localSheetId="11" hidden="1">{#N/A,#N/A,FALSE,"Annual Summary";#N/A,#N/A,FALSE,"Hourly Summary";#N/A,#N/A,FALSE,"Flare Combustion";#N/A,#N/A,FALSE,"Shipping";#N/A,#N/A,FALSE,"Process Turnaround";#N/A,#N/A,FALSE,"Lab Samples";#N/A,#N/A,FALSE,"Product Cycles 5-4";#N/A,#N/A,FALSE,"5-4.1";#N/A,#N/A,FALSE,"5-4.2";#N/A,#N/A,FALSE,"Physical Prop Data"}</definedName>
    <definedName name="leah" localSheetId="3" hidden="1">{#N/A,#N/A,FALSE,"Annual Summary";#N/A,#N/A,FALSE,"Hourly Summary";#N/A,#N/A,FALSE,"Flare Combustion";#N/A,#N/A,FALSE,"Shipping";#N/A,#N/A,FALSE,"Process Turnaround";#N/A,#N/A,FALSE,"Lab Samples";#N/A,#N/A,FALSE,"Product Cycles 5-4";#N/A,#N/A,FALSE,"5-4.1";#N/A,#N/A,FALSE,"5-4.2";#N/A,#N/A,FALSE,"Physical Prop Data"}</definedName>
    <definedName name="leah" hidden="1">{#N/A,#N/A,FALSE,"Annual Summary";#N/A,#N/A,FALSE,"Hourly Summary";#N/A,#N/A,FALSE,"Flare Combustion";#N/A,#N/A,FALSE,"Shipping";#N/A,#N/A,FALSE,"Process Turnaround";#N/A,#N/A,FALSE,"Lab Samples";#N/A,#N/A,FALSE,"Product Cycles 5-4";#N/A,#N/A,FALSE,"5-4.1";#N/A,#N/A,FALSE,"5-4.2";#N/A,#N/A,FALSE,"Physical Prop Data"}</definedName>
    <definedName name="LMS">'Lime Silo EmisCalc'!$A$36:$L$36</definedName>
    <definedName name="LMS_Cols">'Lime Silo EmisCalc'!#REF!</definedName>
    <definedName name="Loading3" localSheetId="12" hidden="1">#REF!</definedName>
    <definedName name="Loading3" localSheetId="7" hidden="1">#REF!</definedName>
    <definedName name="Loading3" localSheetId="14" hidden="1">#REF!</definedName>
    <definedName name="Loading3" hidden="1">#REF!</definedName>
    <definedName name="Loadingt" localSheetId="12" hidden="1">#REF!</definedName>
    <definedName name="Loadingt" localSheetId="7" hidden="1">#REF!</definedName>
    <definedName name="Loadingt" localSheetId="14" hidden="1">#REF!</definedName>
    <definedName name="Loadingt" hidden="1">#REF!</definedName>
    <definedName name="loadning" localSheetId="12" hidden="1">#REF!</definedName>
    <definedName name="loadning" localSheetId="7" hidden="1">#REF!</definedName>
    <definedName name="loadning" localSheetId="14" hidden="1">#REF!</definedName>
    <definedName name="loadning" hidden="1">#REF!</definedName>
    <definedName name="love" localSheetId="12" hidden="1">{#N/A,#N/A,FALSE,"Summary";#N/A,#N/A,FALSE,"Fixed (94)";#N/A,#N/A,FALSE,"fixed (P)";#N/A,#N/A,FALSE,"ExtFloat(94)";#N/A,#N/A,FALSE,"ExtFloat(P)";#N/A,#N/A,FALSE,"IntFloat(94)";#N/A,#N/A,FALSE,"IntFloat(P)";#N/A,#N/A,FALSE,"LD(94)";#N/A,#N/A,FALSE,"LD(P)";#N/A,#N/A,FALSE,"Fugitives";#N/A,#N/A,FALSE,"Speciate (94)";#N/A,#N/A,FALSE,"Speciate (P)"}</definedName>
    <definedName name="love" localSheetId="7" hidden="1">{#N/A,#N/A,FALSE,"Summary";#N/A,#N/A,FALSE,"Fixed (94)";#N/A,#N/A,FALSE,"fixed (P)";#N/A,#N/A,FALSE,"ExtFloat(94)";#N/A,#N/A,FALSE,"ExtFloat(P)";#N/A,#N/A,FALSE,"IntFloat(94)";#N/A,#N/A,FALSE,"IntFloat(P)";#N/A,#N/A,FALSE,"LD(94)";#N/A,#N/A,FALSE,"LD(P)";#N/A,#N/A,FALSE,"Fugitives";#N/A,#N/A,FALSE,"Speciate (94)";#N/A,#N/A,FALSE,"Speciate (P)"}</definedName>
    <definedName name="love" localSheetId="14" hidden="1">{#N/A,#N/A,FALSE,"Summary";#N/A,#N/A,FALSE,"Fixed (94)";#N/A,#N/A,FALSE,"fixed (P)";#N/A,#N/A,FALSE,"ExtFloat(94)";#N/A,#N/A,FALSE,"ExtFloat(P)";#N/A,#N/A,FALSE,"IntFloat(94)";#N/A,#N/A,FALSE,"IntFloat(P)";#N/A,#N/A,FALSE,"LD(94)";#N/A,#N/A,FALSE,"LD(P)";#N/A,#N/A,FALSE,"Fugitives";#N/A,#N/A,FALSE,"Speciate (94)";#N/A,#N/A,FALSE,"Speciate (P)"}</definedName>
    <definedName name="love" hidden="1">{#N/A,#N/A,FALSE,"Summary";#N/A,#N/A,FALSE,"Fixed (94)";#N/A,#N/A,FALSE,"fixed (P)";#N/A,#N/A,FALSE,"ExtFloat(94)";#N/A,#N/A,FALSE,"ExtFloat(P)";#N/A,#N/A,FALSE,"IntFloat(94)";#N/A,#N/A,FALSE,"IntFloat(P)";#N/A,#N/A,FALSE,"LD(94)";#N/A,#N/A,FALSE,"LD(P)";#N/A,#N/A,FALSE,"Fugitives";#N/A,#N/A,FALSE,"Speciate (94)";#N/A,#N/A,FALSE,"Speciate (P)"}</definedName>
    <definedName name="lowsulfurdiesel" localSheetId="12" hidden="1">{"PAGE1",#N/A,FALSE,"YIELDS";"PAGE2",#N/A,FALSE,"YIELDS";"PAGE3",#N/A,FALSE,"YIELDS"}</definedName>
    <definedName name="lowsulfurdiesel" localSheetId="7" hidden="1">{"PAGE1",#N/A,FALSE,"YIELDS";"PAGE2",#N/A,FALSE,"YIELDS";"PAGE3",#N/A,FALSE,"YIELDS"}</definedName>
    <definedName name="lowsulfurdiesel" localSheetId="14" hidden="1">{"PAGE1",#N/A,FALSE,"YIELDS";"PAGE2",#N/A,FALSE,"YIELDS";"PAGE3",#N/A,FALSE,"YIELDS"}</definedName>
    <definedName name="lowsulfurdiesel" hidden="1">{"PAGE1",#N/A,FALSE,"YIELDS";"PAGE2",#N/A,FALSE,"YIELDS";"PAGE3",#N/A,FALSE,"YIELDS"}</definedName>
    <definedName name="luv" localSheetId="12" hidden="1">{#N/A,#N/A,FALSE,"Summary";#N/A,#N/A,FALSE,"Fixed (94)";#N/A,#N/A,FALSE,"fixed (P)";#N/A,#N/A,FALSE,"ExtFloat(94)";#N/A,#N/A,FALSE,"ExtFloat(P)";#N/A,#N/A,FALSE,"IntFloat(94)";#N/A,#N/A,FALSE,"IntFloat(P)";#N/A,#N/A,FALSE,"LD(94)";#N/A,#N/A,FALSE,"LD(P)";#N/A,#N/A,FALSE,"Fugitives";#N/A,#N/A,FALSE,"Speciate (94)";#N/A,#N/A,FALSE,"Speciate (P)"}</definedName>
    <definedName name="luv" localSheetId="7" hidden="1">{#N/A,#N/A,FALSE,"Summary";#N/A,#N/A,FALSE,"Fixed (94)";#N/A,#N/A,FALSE,"fixed (P)";#N/A,#N/A,FALSE,"ExtFloat(94)";#N/A,#N/A,FALSE,"ExtFloat(P)";#N/A,#N/A,FALSE,"IntFloat(94)";#N/A,#N/A,FALSE,"IntFloat(P)";#N/A,#N/A,FALSE,"LD(94)";#N/A,#N/A,FALSE,"LD(P)";#N/A,#N/A,FALSE,"Fugitives";#N/A,#N/A,FALSE,"Speciate (94)";#N/A,#N/A,FALSE,"Speciate (P)"}</definedName>
    <definedName name="luv" localSheetId="14" hidden="1">{#N/A,#N/A,FALSE,"Summary";#N/A,#N/A,FALSE,"Fixed (94)";#N/A,#N/A,FALSE,"fixed (P)";#N/A,#N/A,FALSE,"ExtFloat(94)";#N/A,#N/A,FALSE,"ExtFloat(P)";#N/A,#N/A,FALSE,"IntFloat(94)";#N/A,#N/A,FALSE,"IntFloat(P)";#N/A,#N/A,FALSE,"LD(94)";#N/A,#N/A,FALSE,"LD(P)";#N/A,#N/A,FALSE,"Fugitives";#N/A,#N/A,FALSE,"Speciate (94)";#N/A,#N/A,FALSE,"Speciate (P)"}</definedName>
    <definedName name="luv" hidden="1">{#N/A,#N/A,FALSE,"Summary";#N/A,#N/A,FALSE,"Fixed (94)";#N/A,#N/A,FALSE,"fixed (P)";#N/A,#N/A,FALSE,"ExtFloat(94)";#N/A,#N/A,FALSE,"ExtFloat(P)";#N/A,#N/A,FALSE,"IntFloat(94)";#N/A,#N/A,FALSE,"IntFloat(P)";#N/A,#N/A,FALSE,"LD(94)";#N/A,#N/A,FALSE,"LD(P)";#N/A,#N/A,FALSE,"Fugitives";#N/A,#N/A,FALSE,"Speciate (94)";#N/A,#N/A,FALSE,"Speciate (P)"}</definedName>
    <definedName name="lv" localSheetId="12" hidden="1">{#N/A,#N/A,FALSE,"Summary";#N/A,#N/A,FALSE,"Fixed (94)";#N/A,#N/A,FALSE,"fixed (P)";#N/A,#N/A,FALSE,"ExtFloat(94)";#N/A,#N/A,FALSE,"ExtFloat(P)";#N/A,#N/A,FALSE,"IntFloat(94)";#N/A,#N/A,FALSE,"IntFloat(P)";#N/A,#N/A,FALSE,"LD(94)";#N/A,#N/A,FALSE,"LD(P)";#N/A,#N/A,FALSE,"Fugitives";#N/A,#N/A,FALSE,"Speciate (94)";#N/A,#N/A,FALSE,"Speciate (P)"}</definedName>
    <definedName name="lv" localSheetId="7" hidden="1">{#N/A,#N/A,FALSE,"Summary";#N/A,#N/A,FALSE,"Fixed (94)";#N/A,#N/A,FALSE,"fixed (P)";#N/A,#N/A,FALSE,"ExtFloat(94)";#N/A,#N/A,FALSE,"ExtFloat(P)";#N/A,#N/A,FALSE,"IntFloat(94)";#N/A,#N/A,FALSE,"IntFloat(P)";#N/A,#N/A,FALSE,"LD(94)";#N/A,#N/A,FALSE,"LD(P)";#N/A,#N/A,FALSE,"Fugitives";#N/A,#N/A,FALSE,"Speciate (94)";#N/A,#N/A,FALSE,"Speciate (P)"}</definedName>
    <definedName name="lv" localSheetId="14" hidden="1">{#N/A,#N/A,FALSE,"Summary";#N/A,#N/A,FALSE,"Fixed (94)";#N/A,#N/A,FALSE,"fixed (P)";#N/A,#N/A,FALSE,"ExtFloat(94)";#N/A,#N/A,FALSE,"ExtFloat(P)";#N/A,#N/A,FALSE,"IntFloat(94)";#N/A,#N/A,FALSE,"IntFloat(P)";#N/A,#N/A,FALSE,"LD(94)";#N/A,#N/A,FALSE,"LD(P)";#N/A,#N/A,FALSE,"Fugitives";#N/A,#N/A,FALSE,"Speciate (94)";#N/A,#N/A,FALSE,"Speciate (P)"}</definedName>
    <definedName name="lv" hidden="1">{#N/A,#N/A,FALSE,"Summary";#N/A,#N/A,FALSE,"Fixed (94)";#N/A,#N/A,FALSE,"fixed (P)";#N/A,#N/A,FALSE,"ExtFloat(94)";#N/A,#N/A,FALSE,"ExtFloat(P)";#N/A,#N/A,FALSE,"IntFloat(94)";#N/A,#N/A,FALSE,"IntFloat(P)";#N/A,#N/A,FALSE,"LD(94)";#N/A,#N/A,FALSE,"LD(P)";#N/A,#N/A,FALSE,"Fugitives";#N/A,#N/A,FALSE,"Speciate (94)";#N/A,#N/A,FALSE,"Speciate (P)"}</definedName>
    <definedName name="macrobug" localSheetId="12"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 localSheetId="7"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 localSheetId="14"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2" localSheetId="12"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2" localSheetId="7"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2" localSheetId="14"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2"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3" localSheetId="12"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3" localSheetId="7"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3" localSheetId="14"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3"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4" localSheetId="12"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4" localSheetId="7"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4" localSheetId="14"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4"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5" localSheetId="12"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5" localSheetId="7"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5" localSheetId="14"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5"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6" localSheetId="12"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6" localSheetId="7"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6" localSheetId="14"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crobug6" hidden="1">{#N/A,#N/A,FALSE,"Summary";#N/A,#N/A,FALSE,"VOC Distribution";#N/A,#N/A,FALSE,"VOC Distribution Summary";#N/A,#N/A,FALSE,"Chem Summary";#N/A,#N/A,FALSE,"Chemical Data";#N/A,#N/A,FALSE,"Chem Summary";#N/A,#N/A,FALSE,"Chemical Data";#N/A,#N/A,FALSE,"Bulk Tanks";#N/A,#N/A,FALSE,"filling";#N/A,#N/A,FALSE,"Consumption Data";#N/A,#N/A,FALSE,"Mixing";#N/A,#N/A,FALSE,"Product Storage";#N/A,#N/A,FALSE,"Packaging";#N/A,#N/A,FALSE,"Cleanup";#N/A,#N/A,FALSE,"Constants";#N/A,#N/A,FALSE,"boiler1";#N/A,#N/A,FALSE,"boiler2";#N/A,#N/A,FALSE,"space heat";#N/A,#N/A,FALSE,"Chem Info"}</definedName>
    <definedName name="Matthew" localSheetId="12" hidden="1">#REF!</definedName>
    <definedName name="Matthew" localSheetId="7" hidden="1">#REF!</definedName>
    <definedName name="Matthew" localSheetId="14" hidden="1">#REF!</definedName>
    <definedName name="Matthew" hidden="1">#REF!</definedName>
    <definedName name="me" localSheetId="12" hidden="1">{#N/A,#N/A,FALSE,"Summary";#N/A,#N/A,FALSE,"Baghouses - Flow";#N/A,#N/A,FALSE,"2-95 Hot Press";#N/A,#N/A,FALSE,"3-95 I-Assembly";#N/A,#N/A,FALSE,"4-95 Hot Oil Heater";#N/A,#N/A,FALSE,"6-95 Diesel Tank";#N/A,#N/A,FALSE,"1-97 LVL Assembly";#N/A,#N/A,FALSE,"4-97 Glue Fugitives";#N/A,#N/A,FALSE,"5-97 LVL Surface Pre-Heaters";#N/A,#N/A,FALSE,"6-97 LVL Conditioning Heaters";#N/A,#N/A,FALSE,"8-97 Fugitive Inks";#N/A,#N/A,FALSE,"Tanks";#N/A,#N/A,FALSE,"I-Assembly Cond. Heaters"}</definedName>
    <definedName name="me" localSheetId="7" hidden="1">{#N/A,#N/A,FALSE,"Summary";#N/A,#N/A,FALSE,"Baghouses - Flow";#N/A,#N/A,FALSE,"2-95 Hot Press";#N/A,#N/A,FALSE,"3-95 I-Assembly";#N/A,#N/A,FALSE,"4-95 Hot Oil Heater";#N/A,#N/A,FALSE,"6-95 Diesel Tank";#N/A,#N/A,FALSE,"1-97 LVL Assembly";#N/A,#N/A,FALSE,"4-97 Glue Fugitives";#N/A,#N/A,FALSE,"5-97 LVL Surface Pre-Heaters";#N/A,#N/A,FALSE,"6-97 LVL Conditioning Heaters";#N/A,#N/A,FALSE,"8-97 Fugitive Inks";#N/A,#N/A,FALSE,"Tanks";#N/A,#N/A,FALSE,"I-Assembly Cond. Heaters"}</definedName>
    <definedName name="me" localSheetId="14" hidden="1">{#N/A,#N/A,FALSE,"Summary";#N/A,#N/A,FALSE,"Baghouses - Flow";#N/A,#N/A,FALSE,"2-95 Hot Press";#N/A,#N/A,FALSE,"3-95 I-Assembly";#N/A,#N/A,FALSE,"4-95 Hot Oil Heater";#N/A,#N/A,FALSE,"6-95 Diesel Tank";#N/A,#N/A,FALSE,"1-97 LVL Assembly";#N/A,#N/A,FALSE,"4-97 Glue Fugitives";#N/A,#N/A,FALSE,"5-97 LVL Surface Pre-Heaters";#N/A,#N/A,FALSE,"6-97 LVL Conditioning Heaters";#N/A,#N/A,FALSE,"8-97 Fugitive Inks";#N/A,#N/A,FALSE,"Tanks";#N/A,#N/A,FALSE,"I-Assembly Cond. Heaters"}</definedName>
    <definedName name="me" hidden="1">{#N/A,#N/A,FALSE,"Summary";#N/A,#N/A,FALSE,"Baghouses - Flow";#N/A,#N/A,FALSE,"2-95 Hot Press";#N/A,#N/A,FALSE,"3-95 I-Assembly";#N/A,#N/A,FALSE,"4-95 Hot Oil Heater";#N/A,#N/A,FALSE,"6-95 Diesel Tank";#N/A,#N/A,FALSE,"1-97 LVL Assembly";#N/A,#N/A,FALSE,"4-97 Glue Fugitives";#N/A,#N/A,FALSE,"5-97 LVL Surface Pre-Heaters";#N/A,#N/A,FALSE,"6-97 LVL Conditioning Heaters";#N/A,#N/A,FALSE,"8-97 Fugitive Inks";#N/A,#N/A,FALSE,"Tanks";#N/A,#N/A,FALSE,"I-Assembly Cond. Heaters"}</definedName>
    <definedName name="melani1" localSheetId="12" hidden="1">{#N/A,#N/A,FALSE,"K_DRIV"}</definedName>
    <definedName name="melani1" localSheetId="7" hidden="1">{#N/A,#N/A,FALSE,"K_DRIV"}</definedName>
    <definedName name="melani1" localSheetId="14" hidden="1">{#N/A,#N/A,FALSE,"K_DRIV"}</definedName>
    <definedName name="melani1" hidden="1">{#N/A,#N/A,FALSE,"K_DRIV"}</definedName>
    <definedName name="melani2" localSheetId="12" hidden="1">{#N/A,#N/A,FALSE,"K_DRIV"}</definedName>
    <definedName name="melani2" localSheetId="7" hidden="1">{#N/A,#N/A,FALSE,"K_DRIV"}</definedName>
    <definedName name="melani2" localSheetId="14" hidden="1">{#N/A,#N/A,FALSE,"K_DRIV"}</definedName>
    <definedName name="melani2" hidden="1">{#N/A,#N/A,FALSE,"K_DRIV"}</definedName>
    <definedName name="melanie" localSheetId="12" hidden="1">{#N/A,#N/A,FALSE,"K_DRIV"}</definedName>
    <definedName name="melanie" localSheetId="7" hidden="1">{#N/A,#N/A,FALSE,"K_DRIV"}</definedName>
    <definedName name="melanie" localSheetId="14" hidden="1">{#N/A,#N/A,FALSE,"K_DRIV"}</definedName>
    <definedName name="melanie" hidden="1">{#N/A,#N/A,FALSE,"K_DRIV"}</definedName>
    <definedName name="melanie3" localSheetId="12" hidden="1">{#N/A,#N/A,FALSE,"K_DRIV"}</definedName>
    <definedName name="melanie3" localSheetId="7" hidden="1">{#N/A,#N/A,FALSE,"K_DRIV"}</definedName>
    <definedName name="melanie3" localSheetId="14" hidden="1">{#N/A,#N/A,FALSE,"K_DRIV"}</definedName>
    <definedName name="melanie3" hidden="1">{#N/A,#N/A,FALSE,"K_DRIV"}</definedName>
    <definedName name="MFSW">Sidewell!$A$241:$M$375</definedName>
    <definedName name="MFSW_Cols">Sidewell!#REF!</definedName>
    <definedName name="MFSW2">Sidewell!$A$287:$M$326</definedName>
    <definedName name="MFSW2_Cols">Sidewell!#REF!</definedName>
    <definedName name="mg" localSheetId="4" hidden="1">{#N/A,#N/A,FALSE,"F1-Currrent";#N/A,#N/A,FALSE,"F2-Current";#N/A,#N/A,FALSE,"F2-Proposed";#N/A,#N/A,FALSE,"F3-Current";#N/A,#N/A,FALSE,"F4-Current";#N/A,#N/A,FALSE,"F4-Proposed";#N/A,#N/A,FALSE,"Controls"}</definedName>
    <definedName name="mg" localSheetId="11" hidden="1">{#N/A,#N/A,FALSE,"F1-Currrent";#N/A,#N/A,FALSE,"F2-Current";#N/A,#N/A,FALSE,"F2-Proposed";#N/A,#N/A,FALSE,"F3-Current";#N/A,#N/A,FALSE,"F4-Current";#N/A,#N/A,FALSE,"F4-Proposed";#N/A,#N/A,FALSE,"Controls"}</definedName>
    <definedName name="mg" localSheetId="3" hidden="1">{#N/A,#N/A,FALSE,"F1-Currrent";#N/A,#N/A,FALSE,"F2-Current";#N/A,#N/A,FALSE,"F2-Proposed";#N/A,#N/A,FALSE,"F3-Current";#N/A,#N/A,FALSE,"F4-Current";#N/A,#N/A,FALSE,"F4-Proposed";#N/A,#N/A,FALSE,"Controls"}</definedName>
    <definedName name="mg" hidden="1">{#N/A,#N/A,FALSE,"F1-Currrent";#N/A,#N/A,FALSE,"F2-Current";#N/A,#N/A,FALSE,"F2-Proposed";#N/A,#N/A,FALSE,"F3-Current";#N/A,#N/A,FALSE,"F4-Current";#N/A,#N/A,FALSE,"F4-Proposed";#N/A,#N/A,FALSE,"Controls"}</definedName>
    <definedName name="MODINPUT_H2SO4" localSheetId="12" hidden="1">{"Detailed",#N/A,FALSE,"GAS-COMB";"Summary",#N/A,FALSE,"GAS-COMB"}</definedName>
    <definedName name="MODINPUT_H2SO4" localSheetId="7" hidden="1">{"Detailed",#N/A,FALSE,"GAS-COMB";"Summary",#N/A,FALSE,"GAS-COMB"}</definedName>
    <definedName name="MODINPUT_H2SO4" localSheetId="14" hidden="1">{"Detailed",#N/A,FALSE,"GAS-COMB";"Summary",#N/A,FALSE,"GAS-COMB"}</definedName>
    <definedName name="MODINPUT_H2SO4" hidden="1">{"Detailed",#N/A,FALSE,"GAS-COMB";"Summary",#N/A,FALSE,"GAS-COMB"}</definedName>
    <definedName name="MOS" localSheetId="12" hidden="1">{#N/A,#N/A,FALSE,"21164";#N/A,#N/A,FALSE,"21166";#N/A,#N/A,FALSE,"25539";#N/A,#N/A,FALSE,"25540";#N/A,#N/A,FALSE,"25541";#N/A,#N/A,FALSE,"25542";#N/A,#N/A,FALSE,"25564";#N/A,#N/A,FALSE,"25565";#N/A,#N/A,FALSE,"25566";#N/A,#N/A,FALSE,"25567";#N/A,#N/A,FALSE,"25635";#N/A,#N/A,FALSE,"31514";#N/A,#N/A,FALSE,"31899";#N/A,#N/A,FALSE,"boiler";#N/A,#N/A,FALSE,"loadrack";#N/A,#N/A,FALSE,"25536";#N/A,#N/A,FALSE,"TOTALS"}</definedName>
    <definedName name="MOS" localSheetId="7" hidden="1">{#N/A,#N/A,FALSE,"21164";#N/A,#N/A,FALSE,"21166";#N/A,#N/A,FALSE,"25539";#N/A,#N/A,FALSE,"25540";#N/A,#N/A,FALSE,"25541";#N/A,#N/A,FALSE,"25542";#N/A,#N/A,FALSE,"25564";#N/A,#N/A,FALSE,"25565";#N/A,#N/A,FALSE,"25566";#N/A,#N/A,FALSE,"25567";#N/A,#N/A,FALSE,"25635";#N/A,#N/A,FALSE,"31514";#N/A,#N/A,FALSE,"31899";#N/A,#N/A,FALSE,"boiler";#N/A,#N/A,FALSE,"loadrack";#N/A,#N/A,FALSE,"25536";#N/A,#N/A,FALSE,"TOTALS"}</definedName>
    <definedName name="MOS" localSheetId="14" hidden="1">{#N/A,#N/A,FALSE,"21164";#N/A,#N/A,FALSE,"21166";#N/A,#N/A,FALSE,"25539";#N/A,#N/A,FALSE,"25540";#N/A,#N/A,FALSE,"25541";#N/A,#N/A,FALSE,"25542";#N/A,#N/A,FALSE,"25564";#N/A,#N/A,FALSE,"25565";#N/A,#N/A,FALSE,"25566";#N/A,#N/A,FALSE,"25567";#N/A,#N/A,FALSE,"25635";#N/A,#N/A,FALSE,"31514";#N/A,#N/A,FALSE,"31899";#N/A,#N/A,FALSE,"boiler";#N/A,#N/A,FALSE,"loadrack";#N/A,#N/A,FALSE,"25536";#N/A,#N/A,FALSE,"TOTALS"}</definedName>
    <definedName name="MOS" hidden="1">{#N/A,#N/A,FALSE,"21164";#N/A,#N/A,FALSE,"21166";#N/A,#N/A,FALSE,"25539";#N/A,#N/A,FALSE,"25540";#N/A,#N/A,FALSE,"25541";#N/A,#N/A,FALSE,"25542";#N/A,#N/A,FALSE,"25564";#N/A,#N/A,FALSE,"25565";#N/A,#N/A,FALSE,"25566";#N/A,#N/A,FALSE,"25567";#N/A,#N/A,FALSE,"25635";#N/A,#N/A,FALSE,"31514";#N/A,#N/A,FALSE,"31899";#N/A,#N/A,FALSE,"boiler";#N/A,#N/A,FALSE,"loadrack";#N/A,#N/A,FALSE,"25536";#N/A,#N/A,FALSE,"TOTALS"}</definedName>
    <definedName name="msw" localSheetId="12" hidden="1">{#N/A,#N/A,FALSE,"Rates";#N/A,#N/A,FALSE,"Summary";#N/A,#N/A,FALSE,"Boilers";#N/A,#N/A,FALSE,"Cyclones";#N/A,#N/A,FALSE,"Saws";#N/A,#N/A,FALSE,"Drops";#N/A,#N/A,FALSE,"Piles";#N/A,#N/A,FALSE,"Roads";#N/A,#N/A,FALSE,"Tanks";#N/A,#N/A,FALSE,"Kilns";#N/A,#N/A,FALSE,"Model"}</definedName>
    <definedName name="msw" localSheetId="7" hidden="1">{#N/A,#N/A,FALSE,"Rates";#N/A,#N/A,FALSE,"Summary";#N/A,#N/A,FALSE,"Boilers";#N/A,#N/A,FALSE,"Cyclones";#N/A,#N/A,FALSE,"Saws";#N/A,#N/A,FALSE,"Drops";#N/A,#N/A,FALSE,"Piles";#N/A,#N/A,FALSE,"Roads";#N/A,#N/A,FALSE,"Tanks";#N/A,#N/A,FALSE,"Kilns";#N/A,#N/A,FALSE,"Model"}</definedName>
    <definedName name="msw" localSheetId="14" hidden="1">{#N/A,#N/A,FALSE,"Rates";#N/A,#N/A,FALSE,"Summary";#N/A,#N/A,FALSE,"Boilers";#N/A,#N/A,FALSE,"Cyclones";#N/A,#N/A,FALSE,"Saws";#N/A,#N/A,FALSE,"Drops";#N/A,#N/A,FALSE,"Piles";#N/A,#N/A,FALSE,"Roads";#N/A,#N/A,FALSE,"Tanks";#N/A,#N/A,FALSE,"Kilns";#N/A,#N/A,FALSE,"Model"}</definedName>
    <definedName name="msw" hidden="1">{#N/A,#N/A,FALSE,"Rates";#N/A,#N/A,FALSE,"Summary";#N/A,#N/A,FALSE,"Boilers";#N/A,#N/A,FALSE,"Cyclones";#N/A,#N/A,FALSE,"Saws";#N/A,#N/A,FALSE,"Drops";#N/A,#N/A,FALSE,"Piles";#N/A,#N/A,FALSE,"Roads";#N/A,#N/A,FALSE,"Tanks";#N/A,#N/A,FALSE,"Kilns";#N/A,#N/A,FALSE,"Model"}</definedName>
    <definedName name="n" localSheetId="11" hidden="1">#REF!</definedName>
    <definedName name="n" localSheetId="13" hidden="1">#REF!</definedName>
    <definedName name="n" hidden="1">#REF!</definedName>
    <definedName name="name" localSheetId="4" hidden="1">#REF!</definedName>
    <definedName name="name" localSheetId="11" hidden="1">#REF!</definedName>
    <definedName name="name" localSheetId="13" hidden="1">#REF!</definedName>
    <definedName name="name" localSheetId="3" hidden="1">#REF!</definedName>
    <definedName name="name" hidden="1">#REF!</definedName>
    <definedName name="name1" localSheetId="12" hidden="1">{"Criteria",#N/A,FALSE,"PTI"}</definedName>
    <definedName name="name1" localSheetId="7" hidden="1">{"Criteria",#N/A,FALSE,"PTI"}</definedName>
    <definedName name="name1" localSheetId="14" hidden="1">{"Criteria",#N/A,FALSE,"PTI"}</definedName>
    <definedName name="name1" hidden="1">{"Criteria",#N/A,FALSE,"PTI"}</definedName>
    <definedName name="name10" localSheetId="12" hidden="1">{"Soil Crusher",#N/A,FALSE,"Emissions"}</definedName>
    <definedName name="name10" localSheetId="7" hidden="1">{"Soil Crusher",#N/A,FALSE,"Emissions"}</definedName>
    <definedName name="name10" localSheetId="14" hidden="1">{"Soil Crusher",#N/A,FALSE,"Emissions"}</definedName>
    <definedName name="name10" hidden="1">{"Soil Crusher",#N/A,FALSE,"Emissions"}</definedName>
    <definedName name="name2" localSheetId="12" hidden="1">{"Diesel IC Engine",#N/A,FALSE,"Emissions"}</definedName>
    <definedName name="name2" localSheetId="4" hidden="1">#REF!</definedName>
    <definedName name="name2" localSheetId="7" hidden="1">{"Diesel IC Engine",#N/A,FALSE,"Emissions"}</definedName>
    <definedName name="name2" localSheetId="11" hidden="1">#REF!</definedName>
    <definedName name="name2" localSheetId="14" hidden="1">{"Diesel IC Engine",#N/A,FALSE,"Emissions"}</definedName>
    <definedName name="name2" localSheetId="13" hidden="1">#REF!</definedName>
    <definedName name="name2" localSheetId="3" hidden="1">#REF!</definedName>
    <definedName name="name2" hidden="1">{"Diesel IC Engine",#N/A,FALSE,"Emissions"}</definedName>
    <definedName name="name3" localSheetId="12" hidden="1">{"F001 PTI",#N/A,FALSE,"F001-Roadways"}</definedName>
    <definedName name="name3" localSheetId="4" hidden="1">#REF!</definedName>
    <definedName name="name3" localSheetId="7" hidden="1">{"F001 PTI",#N/A,FALSE,"F001-Roadways"}</definedName>
    <definedName name="name3" localSheetId="11" hidden="1">#REF!</definedName>
    <definedName name="name3" localSheetId="14" hidden="1">{"F001 PTI",#N/A,FALSE,"F001-Roadways"}</definedName>
    <definedName name="name3" localSheetId="13" hidden="1">#REF!</definedName>
    <definedName name="name3" localSheetId="3" hidden="1">#REF!</definedName>
    <definedName name="name3" hidden="1">{"F001 PTI",#N/A,FALSE,"F001-Roadways"}</definedName>
    <definedName name="name4" localSheetId="12" hidden="1">{"F001 TV Revisions",#N/A,FALSE,"F001-Roadways"}</definedName>
    <definedName name="name4" localSheetId="7" hidden="1">{"F001 TV Revisions",#N/A,FALSE,"F001-Roadways"}</definedName>
    <definedName name="name4" localSheetId="14" hidden="1">{"F001 TV Revisions",#N/A,FALSE,"F001-Roadways"}</definedName>
    <definedName name="name4" hidden="1">{"F001 TV Revisions",#N/A,FALSE,"F001-Roadways"}</definedName>
    <definedName name="name5" localSheetId="12" hidden="1">{"F003 PTI Application",#N/A,FALSE,"F003-Roadways"}</definedName>
    <definedName name="name5" localSheetId="7" hidden="1">{"F003 PTI Application",#N/A,FALSE,"F003-Roadways"}</definedName>
    <definedName name="name5" localSheetId="14" hidden="1">{"F003 PTI Application",#N/A,FALSE,"F003-Roadways"}</definedName>
    <definedName name="name5" hidden="1">{"F003 PTI Application",#N/A,FALSE,"F003-Roadways"}</definedName>
    <definedName name="name6" localSheetId="12" hidden="1">{"F003 TV Revisions",#N/A,FALSE,"F003-Roadways"}</definedName>
    <definedName name="name6" localSheetId="7" hidden="1">{"F003 TV Revisions",#N/A,FALSE,"F003-Roadways"}</definedName>
    <definedName name="name6" localSheetId="14" hidden="1">{"F003 TV Revisions",#N/A,FALSE,"F003-Roadways"}</definedName>
    <definedName name="name6" hidden="1">{"F003 TV Revisions",#N/A,FALSE,"F003-Roadways"}</definedName>
    <definedName name="name7" localSheetId="12" hidden="1">{#N/A,#N/A,FALSE,"Summary- Criteria";"Waste inputs and flows",#N/A,FALSE,"Throughputs and capacities";"Burner cap and fuel use",#N/A,FALSE,"Throughputs and capacities";"Vehicle equation",#N/A,FALSE,"Vehicle fugitive model";"Vehicle travel factors",#N/A,FALSE,"Factors and assumptions";"Primary vehicles",#N/A,FALSE,"Vehicle fugitive model";"Support Vehicles",#N/A,FALSE,"Vehicle fugitive model";#N/A,#N/A,FALSE,"PM- Waste Dumping";#N/A,#N/A,FALSE,"PM- Stabilization";#N/A,#N/A,FALSE,"PM- Cont. Mgmnt.";#N/A,#N/A,FALSE,"VOCs- All";#N/A,#N/A,FALSE,"Maintenance tanks";"Boiler factors",#N/A,FALSE,"Factors and assumptions";#N/A,#N/A,FALSE,"Criteria- Boilers";"Part HAP PPM",#N/A,FALSE,"HAPs";"Part. HAPs Rate",#N/A,FALSE,"HAPs";"VOC HAPs",#N/A,FALSE,"HAPs";#N/A,#N/A,FALSE,"Toxics- Boilers"}</definedName>
    <definedName name="name7" localSheetId="7" hidden="1">{#N/A,#N/A,FALSE,"Summary- Criteria";"Waste inputs and flows",#N/A,FALSE,"Throughputs and capacities";"Burner cap and fuel use",#N/A,FALSE,"Throughputs and capacities";"Vehicle equation",#N/A,FALSE,"Vehicle fugitive model";"Vehicle travel factors",#N/A,FALSE,"Factors and assumptions";"Primary vehicles",#N/A,FALSE,"Vehicle fugitive model";"Support Vehicles",#N/A,FALSE,"Vehicle fugitive model";#N/A,#N/A,FALSE,"PM- Waste Dumping";#N/A,#N/A,FALSE,"PM- Stabilization";#N/A,#N/A,FALSE,"PM- Cont. Mgmnt.";#N/A,#N/A,FALSE,"VOCs- All";#N/A,#N/A,FALSE,"Maintenance tanks";"Boiler factors",#N/A,FALSE,"Factors and assumptions";#N/A,#N/A,FALSE,"Criteria- Boilers";"Part HAP PPM",#N/A,FALSE,"HAPs";"Part. HAPs Rate",#N/A,FALSE,"HAPs";"VOC HAPs",#N/A,FALSE,"HAPs";#N/A,#N/A,FALSE,"Toxics- Boilers"}</definedName>
    <definedName name="name7" localSheetId="14" hidden="1">{#N/A,#N/A,FALSE,"Summary- Criteria";"Waste inputs and flows",#N/A,FALSE,"Throughputs and capacities";"Burner cap and fuel use",#N/A,FALSE,"Throughputs and capacities";"Vehicle equation",#N/A,FALSE,"Vehicle fugitive model";"Vehicle travel factors",#N/A,FALSE,"Factors and assumptions";"Primary vehicles",#N/A,FALSE,"Vehicle fugitive model";"Support Vehicles",#N/A,FALSE,"Vehicle fugitive model";#N/A,#N/A,FALSE,"PM- Waste Dumping";#N/A,#N/A,FALSE,"PM- Stabilization";#N/A,#N/A,FALSE,"PM- Cont. Mgmnt.";#N/A,#N/A,FALSE,"VOCs- All";#N/A,#N/A,FALSE,"Maintenance tanks";"Boiler factors",#N/A,FALSE,"Factors and assumptions";#N/A,#N/A,FALSE,"Criteria- Boilers";"Part HAP PPM",#N/A,FALSE,"HAPs";"Part. HAPs Rate",#N/A,FALSE,"HAPs";"VOC HAPs",#N/A,FALSE,"HAPs";#N/A,#N/A,FALSE,"Toxics- Boilers"}</definedName>
    <definedName name="name7" hidden="1">{#N/A,#N/A,FALSE,"Summary- Criteria";"Waste inputs and flows",#N/A,FALSE,"Throughputs and capacities";"Burner cap and fuel use",#N/A,FALSE,"Throughputs and capacities";"Vehicle equation",#N/A,FALSE,"Vehicle fugitive model";"Vehicle travel factors",#N/A,FALSE,"Factors and assumptions";"Primary vehicles",#N/A,FALSE,"Vehicle fugitive model";"Support Vehicles",#N/A,FALSE,"Vehicle fugitive model";#N/A,#N/A,FALSE,"PM- Waste Dumping";#N/A,#N/A,FALSE,"PM- Stabilization";#N/A,#N/A,FALSE,"PM- Cont. Mgmnt.";#N/A,#N/A,FALSE,"VOCs- All";#N/A,#N/A,FALSE,"Maintenance tanks";"Boiler factors",#N/A,FALSE,"Factors and assumptions";#N/A,#N/A,FALSE,"Criteria- Boilers";"Part HAP PPM",#N/A,FALSE,"HAPs";"Part. HAPs Rate",#N/A,FALSE,"HAPs";"VOC HAPs",#N/A,FALSE,"HAPs";#N/A,#N/A,FALSE,"Toxics- Boilers"}</definedName>
    <definedName name="name8" localSheetId="12" hidden="1">{"HAPs",#N/A,FALSE,"PTI"}</definedName>
    <definedName name="name8" localSheetId="7" hidden="1">{"HAPs",#N/A,FALSE,"PTI"}</definedName>
    <definedName name="name8" localSheetId="14" hidden="1">{"HAPs",#N/A,FALSE,"PTI"}</definedName>
    <definedName name="name8" hidden="1">{"HAPs",#N/A,FALSE,"PTI"}</definedName>
    <definedName name="newname" localSheetId="12" hidden="1">{#N/A,#N/A,FALSE,"Annual Summary";#N/A,#N/A,FALSE,"Hourly Summary";#N/A,#N/A,FALSE,"Flare Combustion";#N/A,#N/A,FALSE,"Shipping";#N/A,#N/A,FALSE,"Process Turnaround";#N/A,#N/A,FALSE,"Lab Samples";#N/A,#N/A,FALSE,"Product Cycles 5-4";#N/A,#N/A,FALSE,"5-4.1";#N/A,#N/A,FALSE,"5-4.2";#N/A,#N/A,FALSE,"Physical Prop Data"}</definedName>
    <definedName name="newname" localSheetId="7" hidden="1">{#N/A,#N/A,FALSE,"Annual Summary";#N/A,#N/A,FALSE,"Hourly Summary";#N/A,#N/A,FALSE,"Flare Combustion";#N/A,#N/A,FALSE,"Shipping";#N/A,#N/A,FALSE,"Process Turnaround";#N/A,#N/A,FALSE,"Lab Samples";#N/A,#N/A,FALSE,"Product Cycles 5-4";#N/A,#N/A,FALSE,"5-4.1";#N/A,#N/A,FALSE,"5-4.2";#N/A,#N/A,FALSE,"Physical Prop Data"}</definedName>
    <definedName name="newname" localSheetId="14" hidden="1">{#N/A,#N/A,FALSE,"Annual Summary";#N/A,#N/A,FALSE,"Hourly Summary";#N/A,#N/A,FALSE,"Flare Combustion";#N/A,#N/A,FALSE,"Shipping";#N/A,#N/A,FALSE,"Process Turnaround";#N/A,#N/A,FALSE,"Lab Samples";#N/A,#N/A,FALSE,"Product Cycles 5-4";#N/A,#N/A,FALSE,"5-4.1";#N/A,#N/A,FALSE,"5-4.2";#N/A,#N/A,FALSE,"Physical Prop Data"}</definedName>
    <definedName name="newname" hidden="1">{#N/A,#N/A,FALSE,"Annual Summary";#N/A,#N/A,FALSE,"Hourly Summary";#N/A,#N/A,FALSE,"Flare Combustion";#N/A,#N/A,FALSE,"Shipping";#N/A,#N/A,FALSE,"Process Turnaround";#N/A,#N/A,FALSE,"Lab Samples";#N/A,#N/A,FALSE,"Product Cycles 5-4";#N/A,#N/A,FALSE,"5-4.1";#N/A,#N/A,FALSE,"5-4.2";#N/A,#N/A,FALSE,"Physical Prop Data"}</definedName>
    <definedName name="newname2" localSheetId="12"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newname2" localSheetId="7"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newname2" localSheetId="14"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newname2"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NG_HHV">Decoater!$G$18</definedName>
    <definedName name="no" localSheetId="12" hidden="1">{"summary",#N/A,FALSE,"WCTREND";"invrcvbl",#N/A,FALSE,"WCTREND"}</definedName>
    <definedName name="no" localSheetId="7" hidden="1">{"summary",#N/A,FALSE,"WCTREND";"invrcvbl",#N/A,FALSE,"WCTREND"}</definedName>
    <definedName name="no" localSheetId="14" hidden="1">{"summary",#N/A,FALSE,"WCTREND";"invrcvbl",#N/A,FALSE,"WCTREND"}</definedName>
    <definedName name="no" hidden="1">{"summary",#N/A,FALSE,"WCTREND";"invrcvbl",#N/A,FALSE,"WCTREND"}</definedName>
    <definedName name="oiljdf" localSheetId="12" hidden="1">#REF!</definedName>
    <definedName name="oiljdf" localSheetId="7" hidden="1">#REF!</definedName>
    <definedName name="oiljdf" localSheetId="14" hidden="1">#REF!</definedName>
    <definedName name="oiljdf" hidden="1">#REF!</definedName>
    <definedName name="OrderTable" localSheetId="12" hidden="1">#REF!</definedName>
    <definedName name="OrderTable" localSheetId="4" hidden="1">#REF!</definedName>
    <definedName name="OrderTable" localSheetId="7" hidden="1">#REF!</definedName>
    <definedName name="OrderTable" localSheetId="11" hidden="1">#REF!</definedName>
    <definedName name="OrderTable" localSheetId="14" hidden="1">#REF!</definedName>
    <definedName name="OrderTable" localSheetId="13" hidden="1">#REF!</definedName>
    <definedName name="OrderTable" localSheetId="3" hidden="1">#REF!</definedName>
    <definedName name="OrderTable" hidden="1">#REF!</definedName>
    <definedName name="Pb_NG" localSheetId="4">Decoater!$H$245</definedName>
    <definedName name="Pb_NG">Decoater!$H$245</definedName>
    <definedName name="PBR" localSheetId="12"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PBR" localSheetId="7"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PBR" localSheetId="14"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PBR"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POA" localSheetId="12" hidden="1">{"Detailed",#N/A,FALSE,"GAS-COMB";"Summary",#N/A,FALSE,"GAS-COMB"}</definedName>
    <definedName name="POA" localSheetId="7" hidden="1">{"Detailed",#N/A,FALSE,"GAS-COMB";"Summary",#N/A,FALSE,"GAS-COMB"}</definedName>
    <definedName name="POA" localSheetId="14" hidden="1">{"Detailed",#N/A,FALSE,"GAS-COMB";"Summary",#N/A,FALSE,"GAS-COMB"}</definedName>
    <definedName name="POA" hidden="1">{"Detailed",#N/A,FALSE,"GAS-COMB";"Summary",#N/A,FALSE,"GAS-COMB"}</definedName>
    <definedName name="pp" localSheetId="12" hidden="1">{TRUE,TRUE,-2.75,-17,484.5,255.75,FALSE,TRUE,TRUE,TRUE,0,1,18,272,#N/A,4,26.0909090909091,2,TRUE,FALSE,3,TRUE,1,TRUE,50,"Swvu.uctad.","ACwvu.uctad.",#N/A,FALSE,FALSE,0.47,0.54,0.25,0.25,2,"","",FALSE,FALSE,FALSE,FALSE,1,#N/A,1,1,"=R125C3:R166C23",FALSE,#N/A,#N/A,FALSE,FALSE,FALSE,1,600,600,FALSE,FALSE,TRUE,TRUE,TRUE}</definedName>
    <definedName name="pp" localSheetId="7" hidden="1">{TRUE,TRUE,-2.75,-17,484.5,255.75,FALSE,TRUE,TRUE,TRUE,0,1,18,272,#N/A,4,26.0909090909091,2,TRUE,FALSE,3,TRUE,1,TRUE,50,"Swvu.uctad.","ACwvu.uctad.",#N/A,FALSE,FALSE,0.47,0.54,0.25,0.25,2,"","",FALSE,FALSE,FALSE,FALSE,1,#N/A,1,1,"=R125C3:R166C23",FALSE,#N/A,#N/A,FALSE,FALSE,FALSE,1,600,600,FALSE,FALSE,TRUE,TRUE,TRUE}</definedName>
    <definedName name="pp" localSheetId="14" hidden="1">{TRUE,TRUE,-2.75,-17,484.5,255.75,FALSE,TRUE,TRUE,TRUE,0,1,18,272,#N/A,4,26.0909090909091,2,TRUE,FALSE,3,TRUE,1,TRUE,50,"Swvu.uctad.","ACwvu.uctad.",#N/A,FALSE,FALSE,0.47,0.54,0.25,0.25,2,"","",FALSE,FALSE,FALSE,FALSE,1,#N/A,1,1,"=R125C3:R166C23",FALSE,#N/A,#N/A,FALSE,FALSE,FALSE,1,600,600,FALSE,FALSE,TRUE,TRUE,TRUE}</definedName>
    <definedName name="pp" hidden="1">{TRUE,TRUE,-2.75,-17,484.5,255.75,FALSE,TRUE,TRUE,TRUE,0,1,18,272,#N/A,4,26.0909090909091,2,TRUE,FALSE,3,TRUE,1,TRUE,50,"Swvu.uctad.","ACwvu.uctad.",#N/A,FALSE,FALSE,0.47,0.54,0.25,0.25,2,"","",FALSE,FALSE,FALSE,FALSE,1,#N/A,1,1,"=R125C3:R166C23",FALSE,#N/A,#N/A,FALSE,FALSE,FALSE,1,600,600,FALSE,FALSE,TRUE,TRUE,TRUE}</definedName>
    <definedName name="pppp" localSheetId="12" hidden="1">{#N/A,#N/A,FALSE,"ASSUM"}</definedName>
    <definedName name="pppp" localSheetId="7" hidden="1">{#N/A,#N/A,FALSE,"ASSUM"}</definedName>
    <definedName name="pppp" localSheetId="14" hidden="1">{#N/A,#N/A,FALSE,"ASSUM"}</definedName>
    <definedName name="pppp" hidden="1">{#N/A,#N/A,FALSE,"ASSUM"}</definedName>
    <definedName name="pppp1" localSheetId="12" hidden="1">{#N/A,#N/A,FALSE,"ASSUM"}</definedName>
    <definedName name="pppp1" localSheetId="7" hidden="1">{#N/A,#N/A,FALSE,"ASSUM"}</definedName>
    <definedName name="pppp1" localSheetId="14" hidden="1">{#N/A,#N/A,FALSE,"ASSUM"}</definedName>
    <definedName name="pppp1" hidden="1">{#N/A,#N/A,FALSE,"ASSUM"}</definedName>
    <definedName name="pppp2" localSheetId="12" hidden="1">{#N/A,#N/A,FALSE,"ASSUM"}</definedName>
    <definedName name="pppp2" localSheetId="7" hidden="1">{#N/A,#N/A,FALSE,"ASSUM"}</definedName>
    <definedName name="pppp2" localSheetId="14" hidden="1">{#N/A,#N/A,FALSE,"ASSUM"}</definedName>
    <definedName name="pppp2" hidden="1">{#N/A,#N/A,FALSE,"ASSUM"}</definedName>
    <definedName name="pppp3" localSheetId="12" hidden="1">{#N/A,#N/A,FALSE,"ASSUM"}</definedName>
    <definedName name="pppp3" localSheetId="7" hidden="1">{#N/A,#N/A,FALSE,"ASSUM"}</definedName>
    <definedName name="pppp3" localSheetId="14" hidden="1">{#N/A,#N/A,FALSE,"ASSUM"}</definedName>
    <definedName name="pppp3" hidden="1">{#N/A,#N/A,FALSE,"ASSUM"}</definedName>
    <definedName name="PR">'Haul Roads and Yard EmisCalc'!$A$68:$M$70</definedName>
    <definedName name="PR_B">'Haul Roads and Yard EmisCalc'!$A$68:$M$70</definedName>
    <definedName name="PR_B_Cols">'Haul Roads and Yard EmisCalc'!#REF!</definedName>
    <definedName name="PR_Cols">'Haul Roads and Yard EmisCalc'!#REF!</definedName>
    <definedName name="_xlnm.Print_Area" localSheetId="12">'Cooling Tower EmisCalc'!$A$1:$K$89</definedName>
    <definedName name="_xlnm.Print_Area" localSheetId="4">Decoater!$A$1:$M$380</definedName>
    <definedName name="_xlnm.Print_Area" localSheetId="7">Degasser!$A$1:$M$82</definedName>
    <definedName name="_xlnm.Print_Area" localSheetId="10">'Dross House'!$A$1:$K$161</definedName>
    <definedName name="_xlnm.Print_Area" localSheetId="11">'Dross Press'!$A$1:$K$85</definedName>
    <definedName name="_xlnm.Print_Area" localSheetId="0">'EU Index'!$A$2:$I$26</definedName>
    <definedName name="_xlnm.Print_Area" localSheetId="9">'Filter Box'!$A$1:$K$76</definedName>
    <definedName name="_xlnm.Print_Area" localSheetId="14">'Haul Roads and Yard EmisCalc'!$A$1:$M$158</definedName>
    <definedName name="_xlnm.Print_Area" localSheetId="6">Holder!$A$1:$M$211</definedName>
    <definedName name="_xlnm.Print_Area" localSheetId="13">'Lime Silo EmisCalc'!$A$1:$L$37</definedName>
    <definedName name="_xlnm.Print_Area" localSheetId="3">'Scrap Proc Line EmisCalc'!$A$1:$L$69</definedName>
    <definedName name="_xlnm.Print_Area" localSheetId="5">Sidewell!$A$1:$M$375</definedName>
    <definedName name="_xlnm.Print_Area" localSheetId="8">'Sow Dryer'!$A$1:$K$97</definedName>
    <definedName name="_xlnm.Print_Titles" localSheetId="0">'EU Index'!$5:$5</definedName>
    <definedName name="ProdForm" localSheetId="12" hidden="1">#REF!</definedName>
    <definedName name="ProdForm" localSheetId="4" hidden="1">#REF!</definedName>
    <definedName name="ProdForm" localSheetId="7" hidden="1">#REF!</definedName>
    <definedName name="ProdForm" localSheetId="11" hidden="1">#REF!</definedName>
    <definedName name="ProdForm" localSheetId="14" hidden="1">#REF!</definedName>
    <definedName name="ProdForm" localSheetId="13" hidden="1">#REF!</definedName>
    <definedName name="ProdForm" localSheetId="3" hidden="1">#REF!</definedName>
    <definedName name="ProdForm" hidden="1">#REF!</definedName>
    <definedName name="Product" localSheetId="12" hidden="1">#REF!</definedName>
    <definedName name="Product" localSheetId="4" hidden="1">#REF!</definedName>
    <definedName name="Product" localSheetId="7" hidden="1">#REF!</definedName>
    <definedName name="Product" localSheetId="11" hidden="1">#REF!</definedName>
    <definedName name="Product" localSheetId="14" hidden="1">#REF!</definedName>
    <definedName name="Product" localSheetId="13" hidden="1">#REF!</definedName>
    <definedName name="Product" localSheetId="3" hidden="1">#REF!</definedName>
    <definedName name="Product" hidden="1">#REF!</definedName>
    <definedName name="ptemax" localSheetId="4" hidden="1">{#N/A,#N/A,FALSE,"Summary";#N/A,#N/A,FALSE,"Fixed (94)";#N/A,#N/A,FALSE,"fixed (P)";#N/A,#N/A,FALSE,"ExtFloat(94)";#N/A,#N/A,FALSE,"ExtFloat(P)";#N/A,#N/A,FALSE,"IntFloat(94)";#N/A,#N/A,FALSE,"IntFloat(P)";#N/A,#N/A,FALSE,"LD(94)";#N/A,#N/A,FALSE,"LD(P)";#N/A,#N/A,FALSE,"Fugitives";#N/A,#N/A,FALSE,"Speciate (94)";#N/A,#N/A,FALSE,"Speciate (P)"}</definedName>
    <definedName name="ptemax" localSheetId="3" hidden="1">{#N/A,#N/A,FALSE,"Summary";#N/A,#N/A,FALSE,"Fixed (94)";#N/A,#N/A,FALSE,"fixed (P)";#N/A,#N/A,FALSE,"ExtFloat(94)";#N/A,#N/A,FALSE,"ExtFloat(P)";#N/A,#N/A,FALSE,"IntFloat(94)";#N/A,#N/A,FALSE,"IntFloat(P)";#N/A,#N/A,FALSE,"LD(94)";#N/A,#N/A,FALSE,"LD(P)";#N/A,#N/A,FALSE,"Fugitives";#N/A,#N/A,FALSE,"Speciate (94)";#N/A,#N/A,FALSE,"Speciate (P)"}</definedName>
    <definedName name="ptemax" hidden="1">{#N/A,#N/A,FALSE,"Summary";#N/A,#N/A,FALSE,"Fixed (94)";#N/A,#N/A,FALSE,"fixed (P)";#N/A,#N/A,FALSE,"ExtFloat(94)";#N/A,#N/A,FALSE,"ExtFloat(P)";#N/A,#N/A,FALSE,"IntFloat(94)";#N/A,#N/A,FALSE,"IntFloat(P)";#N/A,#N/A,FALSE,"LD(94)";#N/A,#N/A,FALSE,"LD(P)";#N/A,#N/A,FALSE,"Fugitives";#N/A,#N/A,FALSE,"Speciate (94)";#N/A,#N/A,FALSE,"Speciate (P)"}</definedName>
    <definedName name="qqqqqq" localSheetId="12" hidden="1">{#N/A,#N/A,FALSE,"Annual Summary";#N/A,#N/A,FALSE,"Hourly Summary";#N/A,#N/A,FALSE,"Flare Combustion";#N/A,#N/A,FALSE,"Shipping";#N/A,#N/A,FALSE,"Process Turnaround";#N/A,#N/A,FALSE,"Lab Samples";#N/A,#N/A,FALSE,"Product Cycles 5-4";#N/A,#N/A,FALSE,"5-4.1";#N/A,#N/A,FALSE,"5-4.2";#N/A,#N/A,FALSE,"Physical Prop Data"}</definedName>
    <definedName name="qqqqqq" localSheetId="7" hidden="1">{#N/A,#N/A,FALSE,"Annual Summary";#N/A,#N/A,FALSE,"Hourly Summary";#N/A,#N/A,FALSE,"Flare Combustion";#N/A,#N/A,FALSE,"Shipping";#N/A,#N/A,FALSE,"Process Turnaround";#N/A,#N/A,FALSE,"Lab Samples";#N/A,#N/A,FALSE,"Product Cycles 5-4";#N/A,#N/A,FALSE,"5-4.1";#N/A,#N/A,FALSE,"5-4.2";#N/A,#N/A,FALSE,"Physical Prop Data"}</definedName>
    <definedName name="qqqqqq" localSheetId="14" hidden="1">{#N/A,#N/A,FALSE,"Annual Summary";#N/A,#N/A,FALSE,"Hourly Summary";#N/A,#N/A,FALSE,"Flare Combustion";#N/A,#N/A,FALSE,"Shipping";#N/A,#N/A,FALSE,"Process Turnaround";#N/A,#N/A,FALSE,"Lab Samples";#N/A,#N/A,FALSE,"Product Cycles 5-4";#N/A,#N/A,FALSE,"5-4.1";#N/A,#N/A,FALSE,"5-4.2";#N/A,#N/A,FALSE,"Physical Prop Data"}</definedName>
    <definedName name="qqqqqq" hidden="1">{#N/A,#N/A,FALSE,"Annual Summary";#N/A,#N/A,FALSE,"Hourly Summary";#N/A,#N/A,FALSE,"Flare Combustion";#N/A,#N/A,FALSE,"Shipping";#N/A,#N/A,FALSE,"Process Turnaround";#N/A,#N/A,FALSE,"Lab Samples";#N/A,#N/A,FALSE,"Product Cycles 5-4";#N/A,#N/A,FALSE,"5-4.1";#N/A,#N/A,FALSE,"5-4.2";#N/A,#N/A,FALSE,"Physical Prop Data"}</definedName>
    <definedName name="RCArea" localSheetId="12" hidden="1">#REF!</definedName>
    <definedName name="RCArea" localSheetId="4" hidden="1">#REF!</definedName>
    <definedName name="RCArea" localSheetId="7" hidden="1">#REF!</definedName>
    <definedName name="RCArea" localSheetId="11" hidden="1">#REF!</definedName>
    <definedName name="RCArea" localSheetId="14" hidden="1">#REF!</definedName>
    <definedName name="RCArea" localSheetId="13" hidden="1">#REF!</definedName>
    <definedName name="RCArea" localSheetId="3" hidden="1">#REF!</definedName>
    <definedName name="RCArea" hidden="1">#REF!</definedName>
    <definedName name="regression2" localSheetId="7" hidden="1">#REF!</definedName>
    <definedName name="regression2" hidden="1">#REF!</definedName>
    <definedName name="regressionx" localSheetId="7" hidden="1">#REF!</definedName>
    <definedName name="regressionx" hidden="1">#REF!</definedName>
    <definedName name="regressiony" localSheetId="7" hidden="1">#REF!</definedName>
    <definedName name="regressiony" hidden="1">#REF!</definedName>
    <definedName name="report" localSheetId="12" hidden="1">{"Detailed",#N/A,FALSE,"GAS-COMB";"Summary",#N/A,FALSE,"GAS-COMB"}</definedName>
    <definedName name="report" localSheetId="7" hidden="1">{"Detailed",#N/A,FALSE,"GAS-COMB";"Summary",#N/A,FALSE,"GAS-COMB"}</definedName>
    <definedName name="report" localSheetId="14" hidden="1">{"Detailed",#N/A,FALSE,"GAS-COMB";"Summary",#N/A,FALSE,"GAS-COMB"}</definedName>
    <definedName name="report" hidden="1">{"Detailed",#N/A,FALSE,"GAS-COMB";"Summary",#N/A,FALSE,"GAS-COMB"}</definedName>
    <definedName name="report2" localSheetId="12" hidden="1">{"Detailed",#N/A,FALSE,"GAS-COMB"}</definedName>
    <definedName name="report2" localSheetId="7" hidden="1">{"Detailed",#N/A,FALSE,"GAS-COMB"}</definedName>
    <definedName name="report2" localSheetId="14" hidden="1">{"Detailed",#N/A,FALSE,"GAS-COMB"}</definedName>
    <definedName name="report2" hidden="1">{"Detailed",#N/A,FALSE,"GAS-COMB"}</definedName>
    <definedName name="rrr" localSheetId="12" hidden="1">{TRUE,TRUE,-2.75,-17,484.5,255.75,FALSE,TRUE,TRUE,TRUE,0,1,18,272,#N/A,4,26.0909090909091,2,TRUE,FALSE,3,TRUE,1,TRUE,50,"Swvu.uctad.","ACwvu.uctad.",#N/A,FALSE,FALSE,0.47,0.54,0.25,0.25,2,"","",FALSE,FALSE,FALSE,FALSE,1,#N/A,1,1,"=R125C3:R166C23",FALSE,#N/A,#N/A,FALSE,FALSE,FALSE,1,600,600,FALSE,FALSE,TRUE,TRUE,TRUE}</definedName>
    <definedName name="rrr" localSheetId="7" hidden="1">{TRUE,TRUE,-2.75,-17,484.5,255.75,FALSE,TRUE,TRUE,TRUE,0,1,18,272,#N/A,4,26.0909090909091,2,TRUE,FALSE,3,TRUE,1,TRUE,50,"Swvu.uctad.","ACwvu.uctad.",#N/A,FALSE,FALSE,0.47,0.54,0.25,0.25,2,"","",FALSE,FALSE,FALSE,FALSE,1,#N/A,1,1,"=R125C3:R166C23",FALSE,#N/A,#N/A,FALSE,FALSE,FALSE,1,600,600,FALSE,FALSE,TRUE,TRUE,TRUE}</definedName>
    <definedName name="rrr" localSheetId="14" hidden="1">{TRUE,TRUE,-2.75,-17,484.5,255.75,FALSE,TRUE,TRUE,TRUE,0,1,18,272,#N/A,4,26.0909090909091,2,TRUE,FALSE,3,TRUE,1,TRUE,50,"Swvu.uctad.","ACwvu.uctad.",#N/A,FALSE,FALSE,0.47,0.54,0.25,0.25,2,"","",FALSE,FALSE,FALSE,FALSE,1,#N/A,1,1,"=R125C3:R166C23",FALSE,#N/A,#N/A,FALSE,FALSE,FALSE,1,600,600,FALSE,FALSE,TRUE,TRUE,TRUE}</definedName>
    <definedName name="rrr" hidden="1">{TRUE,TRUE,-2.75,-17,484.5,255.75,FALSE,TRUE,TRUE,TRUE,0,1,18,272,#N/A,4,26.0909090909091,2,TRUE,FALSE,3,TRUE,1,TRUE,50,"Swvu.uctad.","ACwvu.uctad.",#N/A,FALSE,FALSE,0.47,0.54,0.25,0.25,2,"","",FALSE,FALSE,FALSE,FALSE,1,#N/A,1,1,"=R125C3:R166C23",FALSE,#N/A,#N/A,FALSE,FALSE,FALSE,1,600,600,FALSE,FALSE,TRUE,TRUE,TRUE}</definedName>
    <definedName name="rw" localSheetId="12" hidden="1">{TRUE,TRUE,-2.75,-17,484.5,255.75,FALSE,TRUE,TRUE,TRUE,0,1,18,272,#N/A,4,26.0909090909091,2,TRUE,FALSE,3,TRUE,1,TRUE,50,"Swvu.uctad.","ACwvu.uctad.",#N/A,FALSE,FALSE,0.47,0.54,0.25,0.25,2,"","",FALSE,FALSE,FALSE,FALSE,1,#N/A,1,1,"=R125C3:R166C23",FALSE,#N/A,#N/A,FALSE,FALSE,FALSE,1,600,600,FALSE,FALSE,TRUE,TRUE,TRUE}</definedName>
    <definedName name="rw" localSheetId="7" hidden="1">{TRUE,TRUE,-2.75,-17,484.5,255.75,FALSE,TRUE,TRUE,TRUE,0,1,18,272,#N/A,4,26.0909090909091,2,TRUE,FALSE,3,TRUE,1,TRUE,50,"Swvu.uctad.","ACwvu.uctad.",#N/A,FALSE,FALSE,0.47,0.54,0.25,0.25,2,"","",FALSE,FALSE,FALSE,FALSE,1,#N/A,1,1,"=R125C3:R166C23",FALSE,#N/A,#N/A,FALSE,FALSE,FALSE,1,600,600,FALSE,FALSE,TRUE,TRUE,TRUE}</definedName>
    <definedName name="rw" localSheetId="14" hidden="1">{TRUE,TRUE,-2.75,-17,484.5,255.75,FALSE,TRUE,TRUE,TRUE,0,1,18,272,#N/A,4,26.0909090909091,2,TRUE,FALSE,3,TRUE,1,TRUE,50,"Swvu.uctad.","ACwvu.uctad.",#N/A,FALSE,FALSE,0.47,0.54,0.25,0.25,2,"","",FALSE,FALSE,FALSE,FALSE,1,#N/A,1,1,"=R125C3:R166C23",FALSE,#N/A,#N/A,FALSE,FALSE,FALSE,1,600,600,FALSE,FALSE,TRUE,TRUE,TRUE}</definedName>
    <definedName name="rw" hidden="1">{TRUE,TRUE,-2.75,-17,484.5,255.75,FALSE,TRUE,TRUE,TRUE,0,1,18,272,#N/A,4,26.0909090909091,2,TRUE,FALSE,3,TRUE,1,TRUE,50,"Swvu.uctad.","ACwvu.uctad.",#N/A,FALSE,FALSE,0.47,0.54,0.25,0.25,2,"","",FALSE,FALSE,FALSE,FALSE,1,#N/A,1,1,"=R125C3:R166C23",FALSE,#N/A,#N/A,FALSE,FALSE,FALSE,1,600,600,FALSE,FALSE,TRUE,TRUE,TRUE}</definedName>
    <definedName name="saf" localSheetId="4" hidden="1">#REF!</definedName>
    <definedName name="saf" localSheetId="11" hidden="1">#REF!</definedName>
    <definedName name="saf" localSheetId="13" hidden="1">#REF!</definedName>
    <definedName name="saf" localSheetId="3" hidden="1">#REF!</definedName>
    <definedName name="saf" hidden="1">#REF!</definedName>
    <definedName name="SAPbex" hidden="1">"66QW2A4GPRO1IV53BT3NZ61HG"</definedName>
    <definedName name="SAPBEXdnldView" hidden="1">"4AJED3XOWX9UU1OPKYV240DRF"</definedName>
    <definedName name="SAPBEXrevision" hidden="1">10</definedName>
    <definedName name="SAPBEXsysID" hidden="1">"BWP"</definedName>
    <definedName name="SAPBEXwbID" hidden="1">"6BE1CVLWKVY9BYDN5RVHT5N3P"</definedName>
    <definedName name="sarah" localSheetId="12" hidden="1">{#N/A,#N/A,FALSE,"Summary";#N/A,#N/A,FALSE,"Baghouses - Flow";#N/A,#N/A,FALSE,"2-95 Hot Press";#N/A,#N/A,FALSE,"3-95 I-Assembly";#N/A,#N/A,FALSE,"4-95 Hot Oil Heater";#N/A,#N/A,FALSE,"6-95 Diesel Tank";#N/A,#N/A,FALSE,"1-97 LVL Assembly";#N/A,#N/A,FALSE,"4-97 Glue Fugitives";#N/A,#N/A,FALSE,"5-97 LVL Surface Pre-Heaters";#N/A,#N/A,FALSE,"6-97 LVL Conditioning Heaters";#N/A,#N/A,FALSE,"8-97 Fugitive Inks";#N/A,#N/A,FALSE,"Tanks";#N/A,#N/A,FALSE,"I-Assembly Cond. Heaters"}</definedName>
    <definedName name="sarah" localSheetId="7" hidden="1">{#N/A,#N/A,FALSE,"Summary";#N/A,#N/A,FALSE,"Baghouses - Flow";#N/A,#N/A,FALSE,"2-95 Hot Press";#N/A,#N/A,FALSE,"3-95 I-Assembly";#N/A,#N/A,FALSE,"4-95 Hot Oil Heater";#N/A,#N/A,FALSE,"6-95 Diesel Tank";#N/A,#N/A,FALSE,"1-97 LVL Assembly";#N/A,#N/A,FALSE,"4-97 Glue Fugitives";#N/A,#N/A,FALSE,"5-97 LVL Surface Pre-Heaters";#N/A,#N/A,FALSE,"6-97 LVL Conditioning Heaters";#N/A,#N/A,FALSE,"8-97 Fugitive Inks";#N/A,#N/A,FALSE,"Tanks";#N/A,#N/A,FALSE,"I-Assembly Cond. Heaters"}</definedName>
    <definedName name="sarah" localSheetId="14" hidden="1">{#N/A,#N/A,FALSE,"Summary";#N/A,#N/A,FALSE,"Baghouses - Flow";#N/A,#N/A,FALSE,"2-95 Hot Press";#N/A,#N/A,FALSE,"3-95 I-Assembly";#N/A,#N/A,FALSE,"4-95 Hot Oil Heater";#N/A,#N/A,FALSE,"6-95 Diesel Tank";#N/A,#N/A,FALSE,"1-97 LVL Assembly";#N/A,#N/A,FALSE,"4-97 Glue Fugitives";#N/A,#N/A,FALSE,"5-97 LVL Surface Pre-Heaters";#N/A,#N/A,FALSE,"6-97 LVL Conditioning Heaters";#N/A,#N/A,FALSE,"8-97 Fugitive Inks";#N/A,#N/A,FALSE,"Tanks";#N/A,#N/A,FALSE,"I-Assembly Cond. Heaters"}</definedName>
    <definedName name="sarah" hidden="1">{#N/A,#N/A,FALSE,"Summary";#N/A,#N/A,FALSE,"Baghouses - Flow";#N/A,#N/A,FALSE,"2-95 Hot Press";#N/A,#N/A,FALSE,"3-95 I-Assembly";#N/A,#N/A,FALSE,"4-95 Hot Oil Heater";#N/A,#N/A,FALSE,"6-95 Diesel Tank";#N/A,#N/A,FALSE,"1-97 LVL Assembly";#N/A,#N/A,FALSE,"4-97 Glue Fugitives";#N/A,#N/A,FALSE,"5-97 LVL Surface Pre-Heaters";#N/A,#N/A,FALSE,"6-97 LVL Conditioning Heaters";#N/A,#N/A,FALSE,"8-97 Fugitive Inks";#N/A,#N/A,FALSE,"Tanks";#N/A,#N/A,FALSE,"I-Assembly Cond. Heaters"}</definedName>
    <definedName name="SD">'Sow Dryer'!$A$52:$K$96</definedName>
    <definedName name="SD_Cols">'Sow Dryer'!#REF!</definedName>
    <definedName name="SD_S">'Sow Dryer'!$A$52:$J$61</definedName>
    <definedName name="SD_S_Cols">'Sow Dryer'!#REF!</definedName>
    <definedName name="sdasfafasfasf" localSheetId="12" hidden="1">{#N/A,#N/A,FALSE,"EVA_SC"}</definedName>
    <definedName name="sdasfafasfasf" localSheetId="7" hidden="1">{#N/A,#N/A,FALSE,"EVA_SC"}</definedName>
    <definedName name="sdasfafasfasf" localSheetId="14" hidden="1">{#N/A,#N/A,FALSE,"EVA_SC"}</definedName>
    <definedName name="sdasfafasfasf" hidden="1">{#N/A,#N/A,FALSE,"EVA_SC"}</definedName>
    <definedName name="sdfgghrthrjh" localSheetId="12" hidden="1">{"Summary",#N/A,FALSE,"GAS-COMB"}</definedName>
    <definedName name="sdfgghrthrjh" localSheetId="7" hidden="1">{"Summary",#N/A,FALSE,"GAS-COMB"}</definedName>
    <definedName name="sdfgghrthrjh" localSheetId="14" hidden="1">{"Summary",#N/A,FALSE,"GAS-COMB"}</definedName>
    <definedName name="sdfgghrthrjh" hidden="1">{"Summary",#N/A,FALSE,"GAS-COMB"}</definedName>
    <definedName name="sdfsdf" localSheetId="12" hidden="1">{"Detailed",#N/A,FALSE,"GAS-COMB";"Summary",#N/A,FALSE,"GAS-COMB"}</definedName>
    <definedName name="sdfsdf" localSheetId="7" hidden="1">{"Detailed",#N/A,FALSE,"GAS-COMB";"Summary",#N/A,FALSE,"GAS-COMB"}</definedName>
    <definedName name="sdfsdf" localSheetId="14" hidden="1">{"Detailed",#N/A,FALSE,"GAS-COMB";"Summary",#N/A,FALSE,"GAS-COMB"}</definedName>
    <definedName name="sdfsdf" hidden="1">{"Detailed",#N/A,FALSE,"GAS-COMB";"Summary",#N/A,FALSE,"GAS-COMB"}</definedName>
    <definedName name="sdfsdfs" localSheetId="12" hidden="1">{"Detailed",#N/A,FALSE,"GAS-COMB";"Summary",#N/A,FALSE,"GAS-COMB"}</definedName>
    <definedName name="sdfsdfs" localSheetId="7" hidden="1">{"Detailed",#N/A,FALSE,"GAS-COMB";"Summary",#N/A,FALSE,"GAS-COMB"}</definedName>
    <definedName name="sdfsdfs" localSheetId="14" hidden="1">{"Detailed",#N/A,FALSE,"GAS-COMB";"Summary",#N/A,FALSE,"GAS-COMB"}</definedName>
    <definedName name="sdfsdfs" hidden="1">{"Detailed",#N/A,FALSE,"GAS-COMB";"Summary",#N/A,FALSE,"GAS-COMB"}</definedName>
    <definedName name="sfafasfasf" localSheetId="12" hidden="1">{#N/A,#N/A,FALSE,"ASSUM"}</definedName>
    <definedName name="sfafasfasf" localSheetId="7" hidden="1">{#N/A,#N/A,FALSE,"ASSUM"}</definedName>
    <definedName name="sfafasfasf" localSheetId="14" hidden="1">{#N/A,#N/A,FALSE,"ASSUM"}</definedName>
    <definedName name="sfafasfasf" hidden="1">{#N/A,#N/A,FALSE,"ASSUM"}</definedName>
    <definedName name="sfasfasf" localSheetId="12" hidden="1">{#N/A,#N/A,FALSE,"K_DRIV"}</definedName>
    <definedName name="sfasfasf" localSheetId="7" hidden="1">{#N/A,#N/A,FALSE,"K_DRIV"}</definedName>
    <definedName name="sfasfasf" localSheetId="14" hidden="1">{#N/A,#N/A,FALSE,"K_DRIV"}</definedName>
    <definedName name="sfasfasf" hidden="1">{#N/A,#N/A,FALSE,"K_DRIV"}</definedName>
    <definedName name="sfasfasfasfa" localSheetId="12" hidden="1">{#N/A,#N/A,FALSE,"K_DRIV"}</definedName>
    <definedName name="sfasfasfasfa" localSheetId="7" hidden="1">{#N/A,#N/A,FALSE,"K_DRIV"}</definedName>
    <definedName name="sfasfasfasfa" localSheetId="14" hidden="1">{#N/A,#N/A,FALSE,"K_DRIV"}</definedName>
    <definedName name="sfasfasfasfa" hidden="1">{#N/A,#N/A,FALSE,"K_DRIV"}</definedName>
    <definedName name="sfdds" localSheetId="12" hidden="1">{#N/A,#N/A,FALSE,"Annual Summary";#N/A,#N/A,FALSE,"Hourly Summary";#N/A,#N/A,FALSE,"Flare Combustion";#N/A,#N/A,FALSE,"Shipping";#N/A,#N/A,FALSE,"Process Turnaround";#N/A,#N/A,FALSE,"Lab Samples";#N/A,#N/A,FALSE,"Product Cycles 5-4";#N/A,#N/A,FALSE,"5-4.1";#N/A,#N/A,FALSE,"5-4.2";#N/A,#N/A,FALSE,"Physical Prop Data"}</definedName>
    <definedName name="sfdds" localSheetId="7" hidden="1">{#N/A,#N/A,FALSE,"Annual Summary";#N/A,#N/A,FALSE,"Hourly Summary";#N/A,#N/A,FALSE,"Flare Combustion";#N/A,#N/A,FALSE,"Shipping";#N/A,#N/A,FALSE,"Process Turnaround";#N/A,#N/A,FALSE,"Lab Samples";#N/A,#N/A,FALSE,"Product Cycles 5-4";#N/A,#N/A,FALSE,"5-4.1";#N/A,#N/A,FALSE,"5-4.2";#N/A,#N/A,FALSE,"Physical Prop Data"}</definedName>
    <definedName name="sfdds" localSheetId="14" hidden="1">{#N/A,#N/A,FALSE,"Annual Summary";#N/A,#N/A,FALSE,"Hourly Summary";#N/A,#N/A,FALSE,"Flare Combustion";#N/A,#N/A,FALSE,"Shipping";#N/A,#N/A,FALSE,"Process Turnaround";#N/A,#N/A,FALSE,"Lab Samples";#N/A,#N/A,FALSE,"Product Cycles 5-4";#N/A,#N/A,FALSE,"5-4.1";#N/A,#N/A,FALSE,"5-4.2";#N/A,#N/A,FALSE,"Physical Prop Data"}</definedName>
    <definedName name="sfdds" hidden="1">{#N/A,#N/A,FALSE,"Annual Summary";#N/A,#N/A,FALSE,"Hourly Summary";#N/A,#N/A,FALSE,"Flare Combustion";#N/A,#N/A,FALSE,"Shipping";#N/A,#N/A,FALSE,"Process Turnaround";#N/A,#N/A,FALSE,"Lab Samples";#N/A,#N/A,FALSE,"Product Cycles 5-4";#N/A,#N/A,FALSE,"5-4.1";#N/A,#N/A,FALSE,"5-4.2";#N/A,#N/A,FALSE,"Physical Prop Data"}</definedName>
    <definedName name="solver_adj" localSheetId="12" hidden="1">#REF!</definedName>
    <definedName name="solver_adj" localSheetId="7" hidden="1">#REF!</definedName>
    <definedName name="solver_adj" localSheetId="14" hidden="1">#REF!</definedName>
    <definedName name="solver_adj" hidden="1">#REF!</definedName>
    <definedName name="solver_lin" hidden="1">0</definedName>
    <definedName name="solver_num" hidden="1">0</definedName>
    <definedName name="solver_opt" localSheetId="12" hidden="1">#REF!</definedName>
    <definedName name="solver_opt" localSheetId="7" hidden="1">#REF!</definedName>
    <definedName name="solver_opt" localSheetId="14" hidden="1">#REF!</definedName>
    <definedName name="solver_opt" hidden="1">#REF!</definedName>
    <definedName name="solver_typ" hidden="1">3</definedName>
    <definedName name="solver_val" hidden="1">401</definedName>
    <definedName name="sor" localSheetId="4" hidden="1">#REF!</definedName>
    <definedName name="sor" localSheetId="11" hidden="1">#REF!</definedName>
    <definedName name="sor" localSheetId="13" hidden="1">#REF!</definedName>
    <definedName name="sor" localSheetId="3" hidden="1">#REF!</definedName>
    <definedName name="sor" hidden="1">#REF!</definedName>
    <definedName name="SpecialPrice" localSheetId="12" hidden="1">#REF!</definedName>
    <definedName name="SpecialPrice" localSheetId="4" hidden="1">#REF!</definedName>
    <definedName name="SpecialPrice" localSheetId="7" hidden="1">#REF!</definedName>
    <definedName name="SpecialPrice" localSheetId="11" hidden="1">#REF!</definedName>
    <definedName name="SpecialPrice" localSheetId="14" hidden="1">#REF!</definedName>
    <definedName name="SpecialPrice" localSheetId="13" hidden="1">#REF!</definedName>
    <definedName name="SpecialPrice" localSheetId="3" hidden="1">#REF!</definedName>
    <definedName name="SpecialPrice" hidden="1">#REF!</definedName>
    <definedName name="SPL">'Scrap Proc Line EmisCalc'!$A$62:$K$71</definedName>
    <definedName name="SPL_Cols">'Scrap Proc Line EmisCalc'!#REF!</definedName>
    <definedName name="SPS_1">'Scrap Proc Line EmisCalc'!$A$62:$K$71</definedName>
    <definedName name="SPS_1_Cols">'Scrap Proc Line EmisCalc'!#REF!</definedName>
    <definedName name="Stacy" localSheetId="12" hidden="1">{"Report 1",#N/A,FALSE,"1998 3-Month Trade";"Report 2",#N/A,FALSE,"1998 3-Month Trade"}</definedName>
    <definedName name="Stacy" localSheetId="7" hidden="1">{"Report 1",#N/A,FALSE,"1998 3-Month Trade";"Report 2",#N/A,FALSE,"1998 3-Month Trade"}</definedName>
    <definedName name="Stacy" localSheetId="14" hidden="1">{"Report 1",#N/A,FALSE,"1998 3-Month Trade";"Report 2",#N/A,FALSE,"1998 3-Month Trade"}</definedName>
    <definedName name="Stacy" hidden="1">{"Report 1",#N/A,FALSE,"1998 3-Month Trade";"Report 2",#N/A,FALSE,"1998 3-Month Trade"}</definedName>
    <definedName name="Swvu.Detailed." localSheetId="12" hidden="1">#REF!</definedName>
    <definedName name="Swvu.Detailed." localSheetId="7" hidden="1">#REF!</definedName>
    <definedName name="Swvu.Detailed." localSheetId="14" hidden="1">#REF!</definedName>
    <definedName name="Swvu.Detailed." hidden="1">#REF!</definedName>
    <definedName name="Swvu.Detailed._.and._.Summary." localSheetId="12" hidden="1">#REF!</definedName>
    <definedName name="Swvu.Detailed._.and._.Summary." localSheetId="7" hidden="1">#REF!</definedName>
    <definedName name="Swvu.Detailed._.and._.Summary." localSheetId="14" hidden="1">#REF!</definedName>
    <definedName name="Swvu.Detailed._.and._.Summary." hidden="1">#REF!</definedName>
    <definedName name="Swvu.Summary." localSheetId="12" hidden="1">#REF!</definedName>
    <definedName name="Swvu.Summary." localSheetId="7" hidden="1">#REF!</definedName>
    <definedName name="Swvu.Summary." localSheetId="14" hidden="1">#REF!</definedName>
    <definedName name="Swvu.Summary." hidden="1">#REF!</definedName>
    <definedName name="Swvu.uctad." localSheetId="12" hidden="1">#REF!</definedName>
    <definedName name="Swvu.uctad." localSheetId="7" hidden="1">#REF!</definedName>
    <definedName name="Swvu.uctad." localSheetId="14" hidden="1">#REF!</definedName>
    <definedName name="Swvu.uctad." hidden="1">#REF!</definedName>
    <definedName name="Tab.ERs" localSheetId="12" hidden="1">{#N/A,#N/A,FALSE,"Annual Summary";#N/A,#N/A,FALSE,"Hourly Summary";#N/A,#N/A,FALSE,"Flare Combustion";#N/A,#N/A,FALSE,"Shipping";#N/A,#N/A,FALSE,"Process Turnaround";#N/A,#N/A,FALSE,"Lab Samples";#N/A,#N/A,FALSE,"Product Cycles 5-4";#N/A,#N/A,FALSE,"5-4.1";#N/A,#N/A,FALSE,"5-4.2";#N/A,#N/A,FALSE,"Physical Prop Data"}</definedName>
    <definedName name="Tab.ERs" localSheetId="7" hidden="1">{#N/A,#N/A,FALSE,"Annual Summary";#N/A,#N/A,FALSE,"Hourly Summary";#N/A,#N/A,FALSE,"Flare Combustion";#N/A,#N/A,FALSE,"Shipping";#N/A,#N/A,FALSE,"Process Turnaround";#N/A,#N/A,FALSE,"Lab Samples";#N/A,#N/A,FALSE,"Product Cycles 5-4";#N/A,#N/A,FALSE,"5-4.1";#N/A,#N/A,FALSE,"5-4.2";#N/A,#N/A,FALSE,"Physical Prop Data"}</definedName>
    <definedName name="Tab.ERs" localSheetId="14" hidden="1">{#N/A,#N/A,FALSE,"Annual Summary";#N/A,#N/A,FALSE,"Hourly Summary";#N/A,#N/A,FALSE,"Flare Combustion";#N/A,#N/A,FALSE,"Shipping";#N/A,#N/A,FALSE,"Process Turnaround";#N/A,#N/A,FALSE,"Lab Samples";#N/A,#N/A,FALSE,"Product Cycles 5-4";#N/A,#N/A,FALSE,"5-4.1";#N/A,#N/A,FALSE,"5-4.2";#N/A,#N/A,FALSE,"Physical Prop Data"}</definedName>
    <definedName name="Tab.ERs" hidden="1">{#N/A,#N/A,FALSE,"Annual Summary";#N/A,#N/A,FALSE,"Hourly Summary";#N/A,#N/A,FALSE,"Flare Combustion";#N/A,#N/A,FALSE,"Shipping";#N/A,#N/A,FALSE,"Process Turnaround";#N/A,#N/A,FALSE,"Lab Samples";#N/A,#N/A,FALSE,"Product Cycles 5-4";#N/A,#N/A,FALSE,"5-4.1";#N/A,#N/A,FALSE,"5-4.2";#N/A,#N/A,FALSE,"Physical Prop Data"}</definedName>
    <definedName name="Table_2" hidden="1">#REF!</definedName>
    <definedName name="tb" localSheetId="12" hidden="1">{#N/A,#N/A,FALSE,"F1-Currrent";#N/A,#N/A,FALSE,"F2-Current";#N/A,#N/A,FALSE,"F2-Proposed";#N/A,#N/A,FALSE,"F3-Current";#N/A,#N/A,FALSE,"F4-Current";#N/A,#N/A,FALSE,"F4-Proposed";#N/A,#N/A,FALSE,"Controls"}</definedName>
    <definedName name="tb" localSheetId="7" hidden="1">{#N/A,#N/A,FALSE,"F1-Currrent";#N/A,#N/A,FALSE,"F2-Current";#N/A,#N/A,FALSE,"F2-Proposed";#N/A,#N/A,FALSE,"F3-Current";#N/A,#N/A,FALSE,"F4-Current";#N/A,#N/A,FALSE,"F4-Proposed";#N/A,#N/A,FALSE,"Controls"}</definedName>
    <definedName name="tb" localSheetId="14" hidden="1">{#N/A,#N/A,FALSE,"F1-Currrent";#N/A,#N/A,FALSE,"F2-Current";#N/A,#N/A,FALSE,"F2-Proposed";#N/A,#N/A,FALSE,"F3-Current";#N/A,#N/A,FALSE,"F4-Current";#N/A,#N/A,FALSE,"F4-Proposed";#N/A,#N/A,FALSE,"Controls"}</definedName>
    <definedName name="tb" hidden="1">{#N/A,#N/A,FALSE,"F1-Currrent";#N/A,#N/A,FALSE,"F2-Current";#N/A,#N/A,FALSE,"F2-Proposed";#N/A,#N/A,FALSE,"F3-Current";#N/A,#N/A,FALSE,"F4-Current";#N/A,#N/A,FALSE,"F4-Proposed";#N/A,#N/A,FALSE,"Controls"}</definedName>
    <definedName name="tbl_ProdInfo" localSheetId="12" hidden="1">#REF!</definedName>
    <definedName name="tbl_ProdInfo" localSheetId="4" hidden="1">#REF!</definedName>
    <definedName name="tbl_ProdInfo" localSheetId="7" hidden="1">#REF!</definedName>
    <definedName name="tbl_ProdInfo" localSheetId="11" hidden="1">#REF!</definedName>
    <definedName name="tbl_ProdInfo" localSheetId="14" hidden="1">#REF!</definedName>
    <definedName name="tbl_ProdInfo" localSheetId="13" hidden="1">#REF!</definedName>
    <definedName name="tbl_ProdInfo" localSheetId="3" hidden="1">#REF!</definedName>
    <definedName name="tbl_ProdInfo" hidden="1">#REF!</definedName>
    <definedName name="Template" localSheetId="12" hidden="1">{#N/A,#N/A,FALSE,"Annual Summary";#N/A,#N/A,FALSE,"Hourly Summary";#N/A,#N/A,FALSE,"Flare Combustion";#N/A,#N/A,FALSE,"Shipping";#N/A,#N/A,FALSE,"Process Turnaround";#N/A,#N/A,FALSE,"Lab Samples";#N/A,#N/A,FALSE,"Product Cycles 5-4";#N/A,#N/A,FALSE,"5-4.1";#N/A,#N/A,FALSE,"5-4.2";#N/A,#N/A,FALSE,"Physical Prop Data"}</definedName>
    <definedName name="Template" localSheetId="7" hidden="1">{#N/A,#N/A,FALSE,"Annual Summary";#N/A,#N/A,FALSE,"Hourly Summary";#N/A,#N/A,FALSE,"Flare Combustion";#N/A,#N/A,FALSE,"Shipping";#N/A,#N/A,FALSE,"Process Turnaround";#N/A,#N/A,FALSE,"Lab Samples";#N/A,#N/A,FALSE,"Product Cycles 5-4";#N/A,#N/A,FALSE,"5-4.1";#N/A,#N/A,FALSE,"5-4.2";#N/A,#N/A,FALSE,"Physical Prop Data"}</definedName>
    <definedName name="Template" localSheetId="14" hidden="1">{#N/A,#N/A,FALSE,"Annual Summary";#N/A,#N/A,FALSE,"Hourly Summary";#N/A,#N/A,FALSE,"Flare Combustion";#N/A,#N/A,FALSE,"Shipping";#N/A,#N/A,FALSE,"Process Turnaround";#N/A,#N/A,FALSE,"Lab Samples";#N/A,#N/A,FALSE,"Product Cycles 5-4";#N/A,#N/A,FALSE,"5-4.1";#N/A,#N/A,FALSE,"5-4.2";#N/A,#N/A,FALSE,"Physical Prop Data"}</definedName>
    <definedName name="Template" hidden="1">{#N/A,#N/A,FALSE,"Annual Summary";#N/A,#N/A,FALSE,"Hourly Summary";#N/A,#N/A,FALSE,"Flare Combustion";#N/A,#N/A,FALSE,"Shipping";#N/A,#N/A,FALSE,"Process Turnaround";#N/A,#N/A,FALSE,"Lab Samples";#N/A,#N/A,FALSE,"Product Cycles 5-4";#N/A,#N/A,FALSE,"5-4.1";#N/A,#N/A,FALSE,"5-4.2";#N/A,#N/A,FALSE,"Physical Prop Data"}</definedName>
    <definedName name="test" localSheetId="4" hidden="1">{"Detailed",#N/A,FALSE,"GAS-COMB";"Summary",#N/A,FALSE,"GAS-COMB"}</definedName>
    <definedName name="test" localSheetId="11" hidden="1">{"Detailed",#N/A,FALSE,"GAS-COMB";"Summary",#N/A,FALSE,"GAS-COMB"}</definedName>
    <definedName name="test" localSheetId="3" hidden="1">{"Detailed",#N/A,FALSE,"GAS-COMB";"Summary",#N/A,FALSE,"GAS-COMB"}</definedName>
    <definedName name="test1" localSheetId="12"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est1" localSheetId="7"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est1" localSheetId="14"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est1"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esting" localSheetId="4" hidden="1">{"Detailed",#N/A,FALSE,"GAS-COMB";"Summary",#N/A,FALSE,"GAS-COMB"}</definedName>
    <definedName name="testing" localSheetId="11" hidden="1">{"Detailed",#N/A,FALSE,"GAS-COMB";"Summary",#N/A,FALSE,"GAS-COMB"}</definedName>
    <definedName name="testing" localSheetId="3" hidden="1">{"Detailed",#N/A,FALSE,"GAS-COMB";"Summary",#N/A,FALSE,"GAS-COMB"}</definedName>
    <definedName name="testing1" localSheetId="4" hidden="1">{"Detailed",#N/A,FALSE,"GAS-COMB";"Summary",#N/A,FALSE,"GAS-COMB"}</definedName>
    <definedName name="testing1" localSheetId="11" hidden="1">{"Detailed",#N/A,FALSE,"GAS-COMB";"Summary",#N/A,FALSE,"GAS-COMB"}</definedName>
    <definedName name="testing1" localSheetId="3" hidden="1">{"Detailed",#N/A,FALSE,"GAS-COMB";"Summary",#N/A,FALSE,"GAS-COMB"}</definedName>
    <definedName name="tests2" localSheetId="12" hidden="1">#REF!</definedName>
    <definedName name="tests2" localSheetId="7" hidden="1">#REF!</definedName>
    <definedName name="tests2" localSheetId="14" hidden="1">#REF!</definedName>
    <definedName name="tests2" hidden="1">#REF!</definedName>
    <definedName name="THF">Holder!$A$145:$M$210</definedName>
    <definedName name="THF_Cols">Holder!#REF!</definedName>
    <definedName name="tlremkfdwf" localSheetId="12" hidden="1">{#N/A,#N/A,FALSE,"F1-Currrent";#N/A,#N/A,FALSE,"F2-Current";#N/A,#N/A,FALSE,"F2-Proposed";#N/A,#N/A,FALSE,"F3-Current";#N/A,#N/A,FALSE,"F4-Current";#N/A,#N/A,FALSE,"F4-Proposed";#N/A,#N/A,FALSE,"Controls"}</definedName>
    <definedName name="tlremkfdwf" localSheetId="7" hidden="1">{#N/A,#N/A,FALSE,"F1-Currrent";#N/A,#N/A,FALSE,"F2-Current";#N/A,#N/A,FALSE,"F2-Proposed";#N/A,#N/A,FALSE,"F3-Current";#N/A,#N/A,FALSE,"F4-Current";#N/A,#N/A,FALSE,"F4-Proposed";#N/A,#N/A,FALSE,"Controls"}</definedName>
    <definedName name="tlremkfdwf" localSheetId="14" hidden="1">{#N/A,#N/A,FALSE,"F1-Currrent";#N/A,#N/A,FALSE,"F2-Current";#N/A,#N/A,FALSE,"F2-Proposed";#N/A,#N/A,FALSE,"F3-Current";#N/A,#N/A,FALSE,"F4-Current";#N/A,#N/A,FALSE,"F4-Proposed";#N/A,#N/A,FALSE,"Controls"}</definedName>
    <definedName name="tlremkfdwf" hidden="1">{#N/A,#N/A,FALSE,"F1-Currrent";#N/A,#N/A,FALSE,"F2-Current";#N/A,#N/A,FALSE,"F2-Proposed";#N/A,#N/A,FALSE,"F3-Current";#N/A,#N/A,FALSE,"F4-Current";#N/A,#N/A,FALSE,"F4-Proposed";#N/A,#N/A,FALSE,"Controls"}</definedName>
    <definedName name="tod" localSheetId="12"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od" localSheetId="7"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od" localSheetId="14"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od"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ote2" localSheetId="12"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ote2" localSheetId="7"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ote2" localSheetId="14"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ote2"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ry" localSheetId="12" hidden="1">{"Report 1",#N/A,FALSE,"1998 3-Month Trade";"Report 2",#N/A,FALSE,"1998 3-Month Trade"}</definedName>
    <definedName name="try" localSheetId="7" hidden="1">{"Report 1",#N/A,FALSE,"1998 3-Month Trade";"Report 2",#N/A,FALSE,"1998 3-Month Trade"}</definedName>
    <definedName name="try" localSheetId="14" hidden="1">{"Report 1",#N/A,FALSE,"1998 3-Month Trade";"Report 2",#N/A,FALSE,"1998 3-Month Trade"}</definedName>
    <definedName name="try" hidden="1">{"Report 1",#N/A,FALSE,"1998 3-Month Trade";"Report 2",#N/A,FALSE,"1998 3-Month Trade"}</definedName>
    <definedName name="Turbine" localSheetId="4" hidden="1">{"Detailed",#N/A,FALSE,"GAS-COMB";"Summary",#N/A,FALSE,"GAS-COMB"}</definedName>
    <definedName name="Turbine" localSheetId="11" hidden="1">{"Detailed",#N/A,FALSE,"GAS-COMB";"Summary",#N/A,FALSE,"GAS-COMB"}</definedName>
    <definedName name="Turbine" localSheetId="3" hidden="1">{"Detailed",#N/A,FALSE,"GAS-COMB";"Summary",#N/A,FALSE,"GAS-COMB"}</definedName>
    <definedName name="Turbine1" localSheetId="4" hidden="1">{"Detailed",#N/A,FALSE,"GAS-COMB";"Summary",#N/A,FALSE,"GAS-COMB"}</definedName>
    <definedName name="Turbine1" localSheetId="11" hidden="1">{"Detailed",#N/A,FALSE,"GAS-COMB";"Summary",#N/A,FALSE,"GAS-COMB"}</definedName>
    <definedName name="Turbine1" localSheetId="3" hidden="1">{"Detailed",#N/A,FALSE,"GAS-COMB";"Summary",#N/A,FALSE,"GAS-COMB"}</definedName>
    <definedName name="Turbine2" localSheetId="4" hidden="1">{"Detailed",#N/A,FALSE,"GAS-COMB";"Summary",#N/A,FALSE,"GAS-COMB"}</definedName>
    <definedName name="Turbine2" localSheetId="11" hidden="1">{"Detailed",#N/A,FALSE,"GAS-COMB";"Summary",#N/A,FALSE,"GAS-COMB"}</definedName>
    <definedName name="Turbine2" localSheetId="3" hidden="1">{"Detailed",#N/A,FALSE,"GAS-COMB";"Summary",#N/A,FALSE,"GAS-COMB"}</definedName>
    <definedName name="Uni" hidden="1">#REF!</definedName>
    <definedName name="UNI_PRES_TRANSPOSE" hidden="1">4096</definedName>
    <definedName name="Unif" localSheetId="12" hidden="1">#REF!</definedName>
    <definedName name="Unif" localSheetId="7" hidden="1">#REF!</definedName>
    <definedName name="Unif" localSheetId="14" hidden="1">#REF!</definedName>
    <definedName name="Unif" hidden="1">#REF!</definedName>
    <definedName name="UNIFORMANCES11R4C1" localSheetId="7" hidden="1">#REF!</definedName>
    <definedName name="UNIFORMANCES11R4C1" hidden="1">#REF!</definedName>
    <definedName name="UNIFORMANCES1R1C3" localSheetId="12" hidden="1">#REF!</definedName>
    <definedName name="UNIFORMANCES1R1C3" localSheetId="7" hidden="1">#REF!</definedName>
    <definedName name="UNIFORMANCES1R1C3" localSheetId="14" hidden="1">#REF!</definedName>
    <definedName name="UNIFORMANCES1R1C3" hidden="1">#REF!</definedName>
    <definedName name="UNIFORMANCES1R1C6" localSheetId="4" hidden="1">#REF!</definedName>
    <definedName name="UNIFORMANCES1R1C6" localSheetId="7" hidden="1">#REF!</definedName>
    <definedName name="UNIFORMANCES1R1C6" localSheetId="11" hidden="1">#REF!</definedName>
    <definedName name="UNIFORMANCES1R1C6" localSheetId="13" hidden="1">#REF!</definedName>
    <definedName name="UNIFORMANCES1R1C6" localSheetId="3" hidden="1">#REF!</definedName>
    <definedName name="UNIFORMANCES1R1C6" hidden="1">#REF!</definedName>
    <definedName name="UNIFORMANCES1R2C3" localSheetId="12" hidden="1">#REF!</definedName>
    <definedName name="UNIFORMANCES1R2C3" localSheetId="4" hidden="1">#REF!</definedName>
    <definedName name="UNIFORMANCES1R2C3" localSheetId="7" hidden="1">#REF!</definedName>
    <definedName name="UNIFORMANCES1R2C3" localSheetId="11" hidden="1">#REF!</definedName>
    <definedName name="UNIFORMANCES1R2C3" localSheetId="14" hidden="1">#REF!</definedName>
    <definedName name="UNIFORMANCES1R2C3" localSheetId="13" hidden="1">#REF!</definedName>
    <definedName name="UNIFORMANCES1R2C3" localSheetId="3" hidden="1">#REF!</definedName>
    <definedName name="UNIFORMANCES1R2C3" hidden="1">#REF!</definedName>
    <definedName name="UNIFORMANCES1R3C4" hidden="1">#N/A</definedName>
    <definedName name="UNIFORMANCES1R7C1" localSheetId="12" hidden="1">#REF!</definedName>
    <definedName name="UNIFORMANCES1R7C1" localSheetId="7" hidden="1">#REF!</definedName>
    <definedName name="UNIFORMANCES1R7C1" localSheetId="14" hidden="1">#REF!</definedName>
    <definedName name="UNIFORMANCES1R7C1" hidden="1">#REF!</definedName>
    <definedName name="UNIFORMANCES1R7C13" localSheetId="12" hidden="1">#REF!</definedName>
    <definedName name="UNIFORMANCES1R7C13" localSheetId="7" hidden="1">#REF!</definedName>
    <definedName name="UNIFORMANCES1R7C13" localSheetId="14" hidden="1">#REF!</definedName>
    <definedName name="UNIFORMANCES1R7C13" hidden="1">#REF!</definedName>
    <definedName name="UNIFORMANCES1R7C17" localSheetId="12" hidden="1">#REF!</definedName>
    <definedName name="UNIFORMANCES1R7C17" localSheetId="7" hidden="1">#REF!</definedName>
    <definedName name="UNIFORMANCES1R7C17" localSheetId="14" hidden="1">#REF!</definedName>
    <definedName name="UNIFORMANCES1R7C17" hidden="1">#REF!</definedName>
    <definedName name="UNIFORMANCES1R7C21" localSheetId="12" hidden="1">#REF!</definedName>
    <definedName name="UNIFORMANCES1R7C21" localSheetId="7" hidden="1">#REF!</definedName>
    <definedName name="UNIFORMANCES1R7C21" localSheetId="14" hidden="1">#REF!</definedName>
    <definedName name="UNIFORMANCES1R7C21" hidden="1">#REF!</definedName>
    <definedName name="UNIFORMANCES1R7C25" localSheetId="12" hidden="1">#REF!</definedName>
    <definedName name="UNIFORMANCES1R7C25" localSheetId="7" hidden="1">#REF!</definedName>
    <definedName name="UNIFORMANCES1R7C25" localSheetId="14" hidden="1">#REF!</definedName>
    <definedName name="UNIFORMANCES1R7C25" hidden="1">#REF!</definedName>
    <definedName name="UNIFORMANCES1R7C29" localSheetId="12" hidden="1">#REF!</definedName>
    <definedName name="UNIFORMANCES1R7C29" localSheetId="7" hidden="1">#REF!</definedName>
    <definedName name="UNIFORMANCES1R7C29" localSheetId="14" hidden="1">#REF!</definedName>
    <definedName name="UNIFORMANCES1R7C29" hidden="1">#REF!</definedName>
    <definedName name="UNIFORMANCES1R7C33" localSheetId="12" hidden="1">#REF!</definedName>
    <definedName name="UNIFORMANCES1R7C33" localSheetId="7" hidden="1">#REF!</definedName>
    <definedName name="UNIFORMANCES1R7C33" localSheetId="14" hidden="1">#REF!</definedName>
    <definedName name="UNIFORMANCES1R7C33" hidden="1">#REF!</definedName>
    <definedName name="UNIFORMANCES1R7C37" localSheetId="12" hidden="1">#REF!</definedName>
    <definedName name="UNIFORMANCES1R7C37" localSheetId="7" hidden="1">#REF!</definedName>
    <definedName name="UNIFORMANCES1R7C37" localSheetId="14" hidden="1">#REF!</definedName>
    <definedName name="UNIFORMANCES1R7C37" hidden="1">#REF!</definedName>
    <definedName name="UNIFORMANCES1R7C41" localSheetId="12" hidden="1">#REF!</definedName>
    <definedName name="UNIFORMANCES1R7C41" localSheetId="7" hidden="1">#REF!</definedName>
    <definedName name="UNIFORMANCES1R7C41" localSheetId="14" hidden="1">#REF!</definedName>
    <definedName name="UNIFORMANCES1R7C41" hidden="1">#REF!</definedName>
    <definedName name="UNIFORMANCES1R7C45" localSheetId="12" hidden="1">#REF!</definedName>
    <definedName name="UNIFORMANCES1R7C45" localSheetId="7" hidden="1">#REF!</definedName>
    <definedName name="UNIFORMANCES1R7C45" localSheetId="14" hidden="1">#REF!</definedName>
    <definedName name="UNIFORMANCES1R7C45" hidden="1">#REF!</definedName>
    <definedName name="UNIFORMANCES1R7C5" localSheetId="12" hidden="1">#REF!</definedName>
    <definedName name="UNIFORMANCES1R7C5" localSheetId="7" hidden="1">#REF!</definedName>
    <definedName name="UNIFORMANCES1R7C5" localSheetId="14" hidden="1">#REF!</definedName>
    <definedName name="UNIFORMANCES1R7C5" hidden="1">#REF!</definedName>
    <definedName name="UNIFORMANCES1R7C9" localSheetId="12" hidden="1">#REF!</definedName>
    <definedName name="UNIFORMANCES1R7C9" localSheetId="7" hidden="1">#REF!</definedName>
    <definedName name="UNIFORMANCES1R7C9" localSheetId="14" hidden="1">#REF!</definedName>
    <definedName name="UNIFORMANCES1R7C9" hidden="1">#REF!</definedName>
    <definedName name="UNIFORMANCES20R29C3" localSheetId="12" hidden="1">#REF!</definedName>
    <definedName name="UNIFORMANCES20R29C3" localSheetId="7" hidden="1">#REF!</definedName>
    <definedName name="UNIFORMANCES20R29C3" localSheetId="14" hidden="1">#REF!</definedName>
    <definedName name="UNIFORMANCES20R29C3" hidden="1">#REF!</definedName>
    <definedName name="UNIFORMANCES21R29C3" localSheetId="12" hidden="1">#REF!</definedName>
    <definedName name="UNIFORMANCES21R29C3" localSheetId="7" hidden="1">#REF!</definedName>
    <definedName name="UNIFORMANCES21R29C3" localSheetId="14" hidden="1">#REF!</definedName>
    <definedName name="UNIFORMANCES21R29C3" hidden="1">#REF!</definedName>
    <definedName name="UNIFORMANCES2R545C1" localSheetId="12" hidden="1">#REF!</definedName>
    <definedName name="UNIFORMANCES2R545C1" localSheetId="7" hidden="1">#REF!</definedName>
    <definedName name="UNIFORMANCES2R545C1" localSheetId="14" hidden="1">#REF!</definedName>
    <definedName name="UNIFORMANCES2R545C1" hidden="1">#REF!</definedName>
    <definedName name="UNIFORMANCES2R566C1" localSheetId="12" hidden="1">#REF!</definedName>
    <definedName name="UNIFORMANCES2R566C1" localSheetId="7" hidden="1">#REF!</definedName>
    <definedName name="UNIFORMANCES2R566C1" localSheetId="14" hidden="1">#REF!</definedName>
    <definedName name="UNIFORMANCES2R566C1" hidden="1">#REF!</definedName>
    <definedName name="UNIFORMANCES2R569C1" localSheetId="12" hidden="1">#REF!</definedName>
    <definedName name="UNIFORMANCES2R569C1" localSheetId="7" hidden="1">#REF!</definedName>
    <definedName name="UNIFORMANCES2R569C1" localSheetId="14" hidden="1">#REF!</definedName>
    <definedName name="UNIFORMANCES2R569C1" hidden="1">#REF!</definedName>
    <definedName name="UNIFORMANCES2R594C1" localSheetId="12" hidden="1">#REF!</definedName>
    <definedName name="UNIFORMANCES2R594C1" localSheetId="7" hidden="1">#REF!</definedName>
    <definedName name="UNIFORMANCES2R594C1" localSheetId="14" hidden="1">#REF!</definedName>
    <definedName name="UNIFORMANCES2R594C1" hidden="1">#REF!</definedName>
    <definedName name="UNIFORMANCES2R619C1" localSheetId="12" hidden="1">#REF!</definedName>
    <definedName name="UNIFORMANCES2R619C1" localSheetId="7" hidden="1">#REF!</definedName>
    <definedName name="UNIFORMANCES2R619C1" localSheetId="14" hidden="1">#REF!</definedName>
    <definedName name="UNIFORMANCES2R619C1" hidden="1">#REF!</definedName>
    <definedName name="UNIFORMANCES2R664C1" localSheetId="12" hidden="1">#REF!</definedName>
    <definedName name="UNIFORMANCES2R664C1" localSheetId="7" hidden="1">#REF!</definedName>
    <definedName name="UNIFORMANCES2R664C1" localSheetId="14" hidden="1">#REF!</definedName>
    <definedName name="UNIFORMANCES2R664C1" hidden="1">#REF!</definedName>
    <definedName name="UNIFORMANCES2R692C1" localSheetId="12" hidden="1">#REF!</definedName>
    <definedName name="UNIFORMANCES2R692C1" localSheetId="7" hidden="1">#REF!</definedName>
    <definedName name="UNIFORMANCES2R692C1" localSheetId="14" hidden="1">#REF!</definedName>
    <definedName name="UNIFORMANCES2R692C1" hidden="1">#REF!</definedName>
    <definedName name="UNIFORMANCES2R6C1" localSheetId="12" hidden="1">#REF!</definedName>
    <definedName name="UNIFORMANCES2R6C1" localSheetId="7" hidden="1">#REF!</definedName>
    <definedName name="UNIFORMANCES2R6C1" localSheetId="14" hidden="1">#REF!</definedName>
    <definedName name="UNIFORMANCES2R6C1" hidden="1">#REF!</definedName>
    <definedName name="UNIFORMANCES2R6C4" localSheetId="12" hidden="1">#REF!</definedName>
    <definedName name="UNIFORMANCES2R6C4" localSheetId="7" hidden="1">#REF!</definedName>
    <definedName name="UNIFORMANCES2R6C4" localSheetId="14" hidden="1">#REF!</definedName>
    <definedName name="UNIFORMANCES2R6C4" hidden="1">#REF!</definedName>
    <definedName name="UNIFORMANCES2R726C1" localSheetId="12" hidden="1">#REF!</definedName>
    <definedName name="UNIFORMANCES2R726C1" localSheetId="7" hidden="1">#REF!</definedName>
    <definedName name="UNIFORMANCES2R726C1" localSheetId="14" hidden="1">#REF!</definedName>
    <definedName name="UNIFORMANCES2R726C1" hidden="1">#REF!</definedName>
    <definedName name="UNIFORMANCES2R767C1" localSheetId="12" hidden="1">#REF!</definedName>
    <definedName name="UNIFORMANCES2R767C1" localSheetId="7" hidden="1">#REF!</definedName>
    <definedName name="UNIFORMANCES2R767C1" localSheetId="14" hidden="1">#REF!</definedName>
    <definedName name="UNIFORMANCES2R767C1" hidden="1">#REF!</definedName>
    <definedName name="UNIFORMANCES2R7C1" localSheetId="12" hidden="1">#REF!</definedName>
    <definedName name="UNIFORMANCES2R7C1" localSheetId="7" hidden="1">#REF!</definedName>
    <definedName name="UNIFORMANCES2R7C1" localSheetId="14" hidden="1">#REF!</definedName>
    <definedName name="UNIFORMANCES2R7C1" hidden="1">#REF!</definedName>
    <definedName name="UNIFORMANCES2R7C13" localSheetId="12" hidden="1">#REF!</definedName>
    <definedName name="UNIFORMANCES2R7C13" localSheetId="7" hidden="1">#REF!</definedName>
    <definedName name="UNIFORMANCES2R7C13" localSheetId="14" hidden="1">#REF!</definedName>
    <definedName name="UNIFORMANCES2R7C13" hidden="1">#REF!</definedName>
    <definedName name="UNIFORMANCES2R7C17" localSheetId="12" hidden="1">#REF!</definedName>
    <definedName name="UNIFORMANCES2R7C17" localSheetId="7" hidden="1">#REF!</definedName>
    <definedName name="UNIFORMANCES2R7C17" localSheetId="14" hidden="1">#REF!</definedName>
    <definedName name="UNIFORMANCES2R7C17" hidden="1">#REF!</definedName>
    <definedName name="UNIFORMANCES2R7C21" localSheetId="12" hidden="1">#REF!</definedName>
    <definedName name="UNIFORMANCES2R7C21" localSheetId="7" hidden="1">#REF!</definedName>
    <definedName name="UNIFORMANCES2R7C21" localSheetId="14" hidden="1">#REF!</definedName>
    <definedName name="UNIFORMANCES2R7C21" hidden="1">#REF!</definedName>
    <definedName name="UNIFORMANCES2R7C25" localSheetId="12" hidden="1">#REF!</definedName>
    <definedName name="UNIFORMANCES2R7C25" localSheetId="7" hidden="1">#REF!</definedName>
    <definedName name="UNIFORMANCES2R7C25" localSheetId="14" hidden="1">#REF!</definedName>
    <definedName name="UNIFORMANCES2R7C25" hidden="1">#REF!</definedName>
    <definedName name="UNIFORMANCES2R7C29" localSheetId="12" hidden="1">#REF!</definedName>
    <definedName name="UNIFORMANCES2R7C29" localSheetId="7" hidden="1">#REF!</definedName>
    <definedName name="UNIFORMANCES2R7C29" localSheetId="14" hidden="1">#REF!</definedName>
    <definedName name="UNIFORMANCES2R7C29" hidden="1">#REF!</definedName>
    <definedName name="UNIFORMANCES2R7C33" localSheetId="12" hidden="1">#REF!</definedName>
    <definedName name="UNIFORMANCES2R7C33" localSheetId="7" hidden="1">#REF!</definedName>
    <definedName name="UNIFORMANCES2R7C33" localSheetId="14" hidden="1">#REF!</definedName>
    <definedName name="UNIFORMANCES2R7C33" hidden="1">#REF!</definedName>
    <definedName name="UNIFORMANCES2R7C37" localSheetId="12" hidden="1">#REF!</definedName>
    <definedName name="UNIFORMANCES2R7C37" localSheetId="7" hidden="1">#REF!</definedName>
    <definedName name="UNIFORMANCES2R7C37" localSheetId="14" hidden="1">#REF!</definedName>
    <definedName name="UNIFORMANCES2R7C37" hidden="1">#REF!</definedName>
    <definedName name="UNIFORMANCES2R7C41" localSheetId="12" hidden="1">#REF!</definedName>
    <definedName name="UNIFORMANCES2R7C41" localSheetId="7" hidden="1">#REF!</definedName>
    <definedName name="UNIFORMANCES2R7C41" localSheetId="14" hidden="1">#REF!</definedName>
    <definedName name="UNIFORMANCES2R7C41" hidden="1">#REF!</definedName>
    <definedName name="UNIFORMANCES2R7C45" localSheetId="12" hidden="1">#REF!</definedName>
    <definedName name="UNIFORMANCES2R7C45" localSheetId="7" hidden="1">#REF!</definedName>
    <definedName name="UNIFORMANCES2R7C45" localSheetId="14" hidden="1">#REF!</definedName>
    <definedName name="UNIFORMANCES2R7C45" hidden="1">#REF!</definedName>
    <definedName name="UNIFORMANCES2R7C5" localSheetId="12" hidden="1">#REF!</definedName>
    <definedName name="UNIFORMANCES2R7C5" localSheetId="7" hidden="1">#REF!</definedName>
    <definedName name="UNIFORMANCES2R7C5" localSheetId="14" hidden="1">#REF!</definedName>
    <definedName name="UNIFORMANCES2R7C5" hidden="1">#REF!</definedName>
    <definedName name="UNIFORMANCES2R7C9" localSheetId="12" hidden="1">#REF!</definedName>
    <definedName name="UNIFORMANCES2R7C9" localSheetId="7" hidden="1">#REF!</definedName>
    <definedName name="UNIFORMANCES2R7C9" localSheetId="14" hidden="1">#REF!</definedName>
    <definedName name="UNIFORMANCES2R7C9" hidden="1">#REF!</definedName>
    <definedName name="UNIFORMANCES2R830C1" localSheetId="12" hidden="1">#REF!</definedName>
    <definedName name="UNIFORMANCES2R830C1" localSheetId="7" hidden="1">#REF!</definedName>
    <definedName name="UNIFORMANCES2R830C1" localSheetId="14" hidden="1">#REF!</definedName>
    <definedName name="UNIFORMANCES2R830C1" hidden="1">#REF!</definedName>
    <definedName name="UNIFORMANCES2R870C1" localSheetId="12" hidden="1">#REF!</definedName>
    <definedName name="UNIFORMANCES2R870C1" localSheetId="7" hidden="1">#REF!</definedName>
    <definedName name="UNIFORMANCES2R870C1" localSheetId="14" hidden="1">#REF!</definedName>
    <definedName name="UNIFORMANCES2R870C1" hidden="1">#REF!</definedName>
    <definedName name="UNIFORMANCES2R892C1" localSheetId="12" hidden="1">#REF!</definedName>
    <definedName name="UNIFORMANCES2R892C1" localSheetId="7" hidden="1">#REF!</definedName>
    <definedName name="UNIFORMANCES2R892C1" localSheetId="14" hidden="1">#REF!</definedName>
    <definedName name="UNIFORMANCES2R892C1" hidden="1">#REF!</definedName>
    <definedName name="UNIFORMANCES3R15C10" localSheetId="12" hidden="1">#REF!</definedName>
    <definedName name="UNIFORMANCES3R15C10" localSheetId="7" hidden="1">#REF!</definedName>
    <definedName name="UNIFORMANCES3R15C10" localSheetId="14" hidden="1">#REF!</definedName>
    <definedName name="UNIFORMANCES3R15C10" hidden="1">#REF!</definedName>
    <definedName name="UNIFORMANCES3R15C11" localSheetId="12" hidden="1">#REF!</definedName>
    <definedName name="UNIFORMANCES3R15C11" localSheetId="7" hidden="1">#REF!</definedName>
    <definedName name="UNIFORMANCES3R15C11" localSheetId="14" hidden="1">#REF!</definedName>
    <definedName name="UNIFORMANCES3R15C11" hidden="1">#REF!</definedName>
    <definedName name="UNIFORMANCES3R15C12" localSheetId="12" hidden="1">#REF!</definedName>
    <definedName name="UNIFORMANCES3R15C12" localSheetId="7" hidden="1">#REF!</definedName>
    <definedName name="UNIFORMANCES3R15C12" localSheetId="14" hidden="1">#REF!</definedName>
    <definedName name="UNIFORMANCES3R15C12" hidden="1">#REF!</definedName>
    <definedName name="UNIFORMANCES3R15C13" localSheetId="12" hidden="1">#REF!</definedName>
    <definedName name="UNIFORMANCES3R15C13" localSheetId="7" hidden="1">#REF!</definedName>
    <definedName name="UNIFORMANCES3R15C13" localSheetId="14" hidden="1">#REF!</definedName>
    <definedName name="UNIFORMANCES3R15C13" hidden="1">#REF!</definedName>
    <definedName name="UNIFORMANCES3R15C14" localSheetId="12" hidden="1">#REF!</definedName>
    <definedName name="UNIFORMANCES3R15C14" localSheetId="7" hidden="1">#REF!</definedName>
    <definedName name="UNIFORMANCES3R15C14" localSheetId="14" hidden="1">#REF!</definedName>
    <definedName name="UNIFORMANCES3R15C14" hidden="1">#REF!</definedName>
    <definedName name="UNIFORMANCES3R15C15" localSheetId="12" hidden="1">#REF!</definedName>
    <definedName name="UNIFORMANCES3R15C15" localSheetId="7" hidden="1">#REF!</definedName>
    <definedName name="UNIFORMANCES3R15C15" localSheetId="14" hidden="1">#REF!</definedName>
    <definedName name="UNIFORMANCES3R15C15" hidden="1">#REF!</definedName>
    <definedName name="UNIFORMANCES3R15C16" localSheetId="12" hidden="1">#REF!</definedName>
    <definedName name="UNIFORMANCES3R15C16" localSheetId="7" hidden="1">#REF!</definedName>
    <definedName name="UNIFORMANCES3R15C16" localSheetId="14" hidden="1">#REF!</definedName>
    <definedName name="UNIFORMANCES3R15C16" hidden="1">#REF!</definedName>
    <definedName name="UNIFORMANCES3R15C17" localSheetId="12" hidden="1">#REF!</definedName>
    <definedName name="UNIFORMANCES3R15C17" localSheetId="7" hidden="1">#REF!</definedName>
    <definedName name="UNIFORMANCES3R15C17" localSheetId="14" hidden="1">#REF!</definedName>
    <definedName name="UNIFORMANCES3R15C17" hidden="1">#REF!</definedName>
    <definedName name="UNIFORMANCES3R15C18" localSheetId="12" hidden="1">#REF!</definedName>
    <definedName name="UNIFORMANCES3R15C18" localSheetId="7" hidden="1">#REF!</definedName>
    <definedName name="UNIFORMANCES3R15C18" localSheetId="14" hidden="1">#REF!</definedName>
    <definedName name="UNIFORMANCES3R15C18" hidden="1">#REF!</definedName>
    <definedName name="UNIFORMANCES3R15C19" localSheetId="12" hidden="1">#REF!</definedName>
    <definedName name="UNIFORMANCES3R15C19" localSheetId="7" hidden="1">#REF!</definedName>
    <definedName name="UNIFORMANCES3R15C19" localSheetId="14" hidden="1">#REF!</definedName>
    <definedName name="UNIFORMANCES3R15C19" hidden="1">#REF!</definedName>
    <definedName name="UNIFORMANCES3R15C2" localSheetId="12" hidden="1">#REF!</definedName>
    <definedName name="UNIFORMANCES3R15C2" localSheetId="7" hidden="1">#REF!</definedName>
    <definedName name="UNIFORMANCES3R15C2" localSheetId="14" hidden="1">#REF!</definedName>
    <definedName name="UNIFORMANCES3R15C2" hidden="1">#REF!</definedName>
    <definedName name="UNIFORMANCES3R15C20" localSheetId="12" hidden="1">#REF!</definedName>
    <definedName name="UNIFORMANCES3R15C20" localSheetId="7" hidden="1">#REF!</definedName>
    <definedName name="UNIFORMANCES3R15C20" localSheetId="14" hidden="1">#REF!</definedName>
    <definedName name="UNIFORMANCES3R15C20" hidden="1">#REF!</definedName>
    <definedName name="UNIFORMANCES3R15C21" localSheetId="12" hidden="1">#REF!</definedName>
    <definedName name="UNIFORMANCES3R15C21" localSheetId="7" hidden="1">#REF!</definedName>
    <definedName name="UNIFORMANCES3R15C21" localSheetId="14" hidden="1">#REF!</definedName>
    <definedName name="UNIFORMANCES3R15C21" hidden="1">#REF!</definedName>
    <definedName name="UNIFORMANCES3R15C22" localSheetId="12" hidden="1">#REF!</definedName>
    <definedName name="UNIFORMANCES3R15C22" localSheetId="7" hidden="1">#REF!</definedName>
    <definedName name="UNIFORMANCES3R15C22" localSheetId="14" hidden="1">#REF!</definedName>
    <definedName name="UNIFORMANCES3R15C22" hidden="1">#REF!</definedName>
    <definedName name="UNIFORMANCES3R15C23" localSheetId="12" hidden="1">#REF!</definedName>
    <definedName name="UNIFORMANCES3R15C23" localSheetId="7" hidden="1">#REF!</definedName>
    <definedName name="UNIFORMANCES3R15C23" localSheetId="14" hidden="1">#REF!</definedName>
    <definedName name="UNIFORMANCES3R15C23" hidden="1">#REF!</definedName>
    <definedName name="UNIFORMANCES3R15C24" localSheetId="12" hidden="1">#REF!</definedName>
    <definedName name="UNIFORMANCES3R15C24" localSheetId="7" hidden="1">#REF!</definedName>
    <definedName name="UNIFORMANCES3R15C24" localSheetId="14" hidden="1">#REF!</definedName>
    <definedName name="UNIFORMANCES3R15C24" hidden="1">#REF!</definedName>
    <definedName name="UNIFORMANCES3R15C25" localSheetId="12" hidden="1">#REF!</definedName>
    <definedName name="UNIFORMANCES3R15C25" localSheetId="7" hidden="1">#REF!</definedName>
    <definedName name="UNIFORMANCES3R15C25" localSheetId="14" hidden="1">#REF!</definedName>
    <definedName name="UNIFORMANCES3R15C25" hidden="1">#REF!</definedName>
    <definedName name="UNIFORMANCES3R15C26" localSheetId="12" hidden="1">#REF!</definedName>
    <definedName name="UNIFORMANCES3R15C26" localSheetId="7" hidden="1">#REF!</definedName>
    <definedName name="UNIFORMANCES3R15C26" localSheetId="14" hidden="1">#REF!</definedName>
    <definedName name="UNIFORMANCES3R15C26" hidden="1">#REF!</definedName>
    <definedName name="UNIFORMANCES3R15C27" localSheetId="12" hidden="1">#REF!</definedName>
    <definedName name="UNIFORMANCES3R15C27" localSheetId="7" hidden="1">#REF!</definedName>
    <definedName name="UNIFORMANCES3R15C27" localSheetId="14" hidden="1">#REF!</definedName>
    <definedName name="UNIFORMANCES3R15C27" hidden="1">#REF!</definedName>
    <definedName name="UNIFORMANCES3R15C28" localSheetId="12" hidden="1">#REF!</definedName>
    <definedName name="UNIFORMANCES3R15C28" localSheetId="7" hidden="1">#REF!</definedName>
    <definedName name="UNIFORMANCES3R15C28" localSheetId="14" hidden="1">#REF!</definedName>
    <definedName name="UNIFORMANCES3R15C28" hidden="1">#REF!</definedName>
    <definedName name="UNIFORMANCES3R15C29" localSheetId="12" hidden="1">#REF!</definedName>
    <definedName name="UNIFORMANCES3R15C29" localSheetId="7" hidden="1">#REF!</definedName>
    <definedName name="UNIFORMANCES3R15C29" localSheetId="14" hidden="1">#REF!</definedName>
    <definedName name="UNIFORMANCES3R15C29" hidden="1">#REF!</definedName>
    <definedName name="UNIFORMANCES3R15C30" localSheetId="12" hidden="1">#REF!</definedName>
    <definedName name="UNIFORMANCES3R15C30" localSheetId="7" hidden="1">#REF!</definedName>
    <definedName name="UNIFORMANCES3R15C30" localSheetId="14" hidden="1">#REF!</definedName>
    <definedName name="UNIFORMANCES3R15C30" hidden="1">#REF!</definedName>
    <definedName name="UNIFORMANCES3R15C31" localSheetId="12" hidden="1">#REF!</definedName>
    <definedName name="UNIFORMANCES3R15C31" localSheetId="7" hidden="1">#REF!</definedName>
    <definedName name="UNIFORMANCES3R15C31" localSheetId="14" hidden="1">#REF!</definedName>
    <definedName name="UNIFORMANCES3R15C31" hidden="1">#REF!</definedName>
    <definedName name="UNIFORMANCES3R15C32" localSheetId="12" hidden="1">#REF!</definedName>
    <definedName name="UNIFORMANCES3R15C32" localSheetId="7" hidden="1">#REF!</definedName>
    <definedName name="UNIFORMANCES3R15C32" localSheetId="14" hidden="1">#REF!</definedName>
    <definedName name="UNIFORMANCES3R15C32" hidden="1">#REF!</definedName>
    <definedName name="UNIFORMANCES3R15C33" localSheetId="12" hidden="1">#REF!</definedName>
    <definedName name="UNIFORMANCES3R15C33" localSheetId="7" hidden="1">#REF!</definedName>
    <definedName name="UNIFORMANCES3R15C33" localSheetId="14" hidden="1">#REF!</definedName>
    <definedName name="UNIFORMANCES3R15C33" hidden="1">#REF!</definedName>
    <definedName name="UNIFORMANCES3R15C34" localSheetId="12" hidden="1">#REF!</definedName>
    <definedName name="UNIFORMANCES3R15C34" localSheetId="7" hidden="1">#REF!</definedName>
    <definedName name="UNIFORMANCES3R15C34" localSheetId="14" hidden="1">#REF!</definedName>
    <definedName name="UNIFORMANCES3R15C34" hidden="1">#REF!</definedName>
    <definedName name="UNIFORMANCES3R15C35" localSheetId="12" hidden="1">#REF!</definedName>
    <definedName name="UNIFORMANCES3R15C35" localSheetId="7" hidden="1">#REF!</definedName>
    <definedName name="UNIFORMANCES3R15C35" localSheetId="14" hidden="1">#REF!</definedName>
    <definedName name="UNIFORMANCES3R15C35" hidden="1">#REF!</definedName>
    <definedName name="UNIFORMANCES3R15C36" localSheetId="12" hidden="1">#REF!</definedName>
    <definedName name="UNIFORMANCES3R15C36" localSheetId="7" hidden="1">#REF!</definedName>
    <definedName name="UNIFORMANCES3R15C36" localSheetId="14" hidden="1">#REF!</definedName>
    <definedName name="UNIFORMANCES3R15C36" hidden="1">#REF!</definedName>
    <definedName name="UNIFORMANCES3R15C37" localSheetId="12" hidden="1">#REF!</definedName>
    <definedName name="UNIFORMANCES3R15C37" localSheetId="7" hidden="1">#REF!</definedName>
    <definedName name="UNIFORMANCES3R15C37" localSheetId="14" hidden="1">#REF!</definedName>
    <definedName name="UNIFORMANCES3R15C37" hidden="1">#REF!</definedName>
    <definedName name="UNIFORMANCES3R15C38" localSheetId="12" hidden="1">#REF!</definedName>
    <definedName name="UNIFORMANCES3R15C38" localSheetId="7" hidden="1">#REF!</definedName>
    <definedName name="UNIFORMANCES3R15C38" localSheetId="14" hidden="1">#REF!</definedName>
    <definedName name="UNIFORMANCES3R15C38" hidden="1">#REF!</definedName>
    <definedName name="UNIFORMANCES3R15C39" localSheetId="12" hidden="1">#REF!</definedName>
    <definedName name="UNIFORMANCES3R15C39" localSheetId="7" hidden="1">#REF!</definedName>
    <definedName name="UNIFORMANCES3R15C39" localSheetId="14" hidden="1">#REF!</definedName>
    <definedName name="UNIFORMANCES3R15C39" hidden="1">#REF!</definedName>
    <definedName name="UNIFORMANCES3R15C4" localSheetId="12" hidden="1">#REF!</definedName>
    <definedName name="UNIFORMANCES3R15C4" localSheetId="7" hidden="1">#REF!</definedName>
    <definedName name="UNIFORMANCES3R15C4" localSheetId="14" hidden="1">#REF!</definedName>
    <definedName name="UNIFORMANCES3R15C4" hidden="1">#REF!</definedName>
    <definedName name="UNIFORMANCES3R15C40" localSheetId="12" hidden="1">#REF!</definedName>
    <definedName name="UNIFORMANCES3R15C40" localSheetId="7" hidden="1">#REF!</definedName>
    <definedName name="UNIFORMANCES3R15C40" localSheetId="14" hidden="1">#REF!</definedName>
    <definedName name="UNIFORMANCES3R15C40" hidden="1">#REF!</definedName>
    <definedName name="UNIFORMANCES3R15C41" localSheetId="12" hidden="1">#REF!</definedName>
    <definedName name="UNIFORMANCES3R15C41" localSheetId="7" hidden="1">#REF!</definedName>
    <definedName name="UNIFORMANCES3R15C41" localSheetId="14" hidden="1">#REF!</definedName>
    <definedName name="UNIFORMANCES3R15C41" hidden="1">#REF!</definedName>
    <definedName name="UNIFORMANCES3R15C42" localSheetId="12" hidden="1">#REF!</definedName>
    <definedName name="UNIFORMANCES3R15C42" localSheetId="7" hidden="1">#REF!</definedName>
    <definedName name="UNIFORMANCES3R15C42" localSheetId="14" hidden="1">#REF!</definedName>
    <definedName name="UNIFORMANCES3R15C42" hidden="1">#REF!</definedName>
    <definedName name="UNIFORMANCES3R15C43" localSheetId="12" hidden="1">#REF!</definedName>
    <definedName name="UNIFORMANCES3R15C43" localSheetId="7" hidden="1">#REF!</definedName>
    <definedName name="UNIFORMANCES3R15C43" localSheetId="14" hidden="1">#REF!</definedName>
    <definedName name="UNIFORMANCES3R15C43" hidden="1">#REF!</definedName>
    <definedName name="UNIFORMANCES3R15C44" localSheetId="12" hidden="1">#REF!</definedName>
    <definedName name="UNIFORMANCES3R15C44" localSheetId="7" hidden="1">#REF!</definedName>
    <definedName name="UNIFORMANCES3R15C44" localSheetId="14" hidden="1">#REF!</definedName>
    <definedName name="UNIFORMANCES3R15C44" hidden="1">#REF!</definedName>
    <definedName name="UNIFORMANCES3R15C45" localSheetId="12" hidden="1">#REF!</definedName>
    <definedName name="UNIFORMANCES3R15C45" localSheetId="7" hidden="1">#REF!</definedName>
    <definedName name="UNIFORMANCES3R15C45" localSheetId="14" hidden="1">#REF!</definedName>
    <definedName name="UNIFORMANCES3R15C45" hidden="1">#REF!</definedName>
    <definedName name="UNIFORMANCES3R15C46" localSheetId="12" hidden="1">#REF!</definedName>
    <definedName name="UNIFORMANCES3R15C46" localSheetId="7" hidden="1">#REF!</definedName>
    <definedName name="UNIFORMANCES3R15C46" localSheetId="14" hidden="1">#REF!</definedName>
    <definedName name="UNIFORMANCES3R15C46" hidden="1">#REF!</definedName>
    <definedName name="UNIFORMANCES3R15C47" localSheetId="12" hidden="1">#REF!</definedName>
    <definedName name="UNIFORMANCES3R15C47" localSheetId="7" hidden="1">#REF!</definedName>
    <definedName name="UNIFORMANCES3R15C47" localSheetId="14" hidden="1">#REF!</definedName>
    <definedName name="UNIFORMANCES3R15C47" hidden="1">#REF!</definedName>
    <definedName name="UNIFORMANCES3R15C48" localSheetId="12" hidden="1">#REF!</definedName>
    <definedName name="UNIFORMANCES3R15C48" localSheetId="7" hidden="1">#REF!</definedName>
    <definedName name="UNIFORMANCES3R15C48" localSheetId="14" hidden="1">#REF!</definedName>
    <definedName name="UNIFORMANCES3R15C48" hidden="1">#REF!</definedName>
    <definedName name="UNIFORMANCES3R15C49" localSheetId="12" hidden="1">#REF!</definedName>
    <definedName name="UNIFORMANCES3R15C49" localSheetId="7" hidden="1">#REF!</definedName>
    <definedName name="UNIFORMANCES3R15C49" localSheetId="14" hidden="1">#REF!</definedName>
    <definedName name="UNIFORMANCES3R15C49" hidden="1">#REF!</definedName>
    <definedName name="UNIFORMANCES3R15C5" localSheetId="12" hidden="1">#REF!</definedName>
    <definedName name="UNIFORMANCES3R15C5" localSheetId="7" hidden="1">#REF!</definedName>
    <definedName name="UNIFORMANCES3R15C5" localSheetId="14" hidden="1">#REF!</definedName>
    <definedName name="UNIFORMANCES3R15C5" hidden="1">#REF!</definedName>
    <definedName name="UNIFORMANCES3R15C52" localSheetId="12" hidden="1">#REF!</definedName>
    <definedName name="UNIFORMANCES3R15C52" localSheetId="7" hidden="1">#REF!</definedName>
    <definedName name="UNIFORMANCES3R15C52" localSheetId="14" hidden="1">#REF!</definedName>
    <definedName name="UNIFORMANCES3R15C52" hidden="1">#REF!</definedName>
    <definedName name="UNIFORMANCES3R15C53" localSheetId="12" hidden="1">#REF!</definedName>
    <definedName name="UNIFORMANCES3R15C53" localSheetId="7" hidden="1">#REF!</definedName>
    <definedName name="UNIFORMANCES3R15C53" localSheetId="14" hidden="1">#REF!</definedName>
    <definedName name="UNIFORMANCES3R15C53" hidden="1">#REF!</definedName>
    <definedName name="UNIFORMANCES3R15C54" localSheetId="12" hidden="1">#REF!</definedName>
    <definedName name="UNIFORMANCES3R15C54" localSheetId="7" hidden="1">#REF!</definedName>
    <definedName name="UNIFORMANCES3R15C54" localSheetId="14" hidden="1">#REF!</definedName>
    <definedName name="UNIFORMANCES3R15C54" hidden="1">#REF!</definedName>
    <definedName name="UNIFORMANCES3R15C55" localSheetId="12" hidden="1">#REF!</definedName>
    <definedName name="UNIFORMANCES3R15C55" localSheetId="7" hidden="1">#REF!</definedName>
    <definedName name="UNIFORMANCES3R15C55" localSheetId="14" hidden="1">#REF!</definedName>
    <definedName name="UNIFORMANCES3R15C55" hidden="1">#REF!</definedName>
    <definedName name="UNIFORMANCES3R15C56" localSheetId="12" hidden="1">#REF!</definedName>
    <definedName name="UNIFORMANCES3R15C56" localSheetId="7" hidden="1">#REF!</definedName>
    <definedName name="UNIFORMANCES3R15C56" localSheetId="14" hidden="1">#REF!</definedName>
    <definedName name="UNIFORMANCES3R15C56" hidden="1">#REF!</definedName>
    <definedName name="UNIFORMANCES3R15C57" localSheetId="12" hidden="1">#REF!</definedName>
    <definedName name="UNIFORMANCES3R15C57" localSheetId="7" hidden="1">#REF!</definedName>
    <definedName name="UNIFORMANCES3R15C57" localSheetId="14" hidden="1">#REF!</definedName>
    <definedName name="UNIFORMANCES3R15C57" hidden="1">#REF!</definedName>
    <definedName name="UNIFORMANCES3R15C58" localSheetId="12" hidden="1">#REF!</definedName>
    <definedName name="UNIFORMANCES3R15C58" localSheetId="7" hidden="1">#REF!</definedName>
    <definedName name="UNIFORMANCES3R15C58" localSheetId="14" hidden="1">#REF!</definedName>
    <definedName name="UNIFORMANCES3R15C58" hidden="1">#REF!</definedName>
    <definedName name="UNIFORMANCES3R15C59" localSheetId="12" hidden="1">#REF!</definedName>
    <definedName name="UNIFORMANCES3R15C59" localSheetId="7" hidden="1">#REF!</definedName>
    <definedName name="UNIFORMANCES3R15C59" localSheetId="14" hidden="1">#REF!</definedName>
    <definedName name="UNIFORMANCES3R15C59" hidden="1">#REF!</definedName>
    <definedName name="UNIFORMANCES3R15C6" localSheetId="12" hidden="1">#REF!</definedName>
    <definedName name="UNIFORMANCES3R15C6" localSheetId="7" hidden="1">#REF!</definedName>
    <definedName name="UNIFORMANCES3R15C6" localSheetId="14" hidden="1">#REF!</definedName>
    <definedName name="UNIFORMANCES3R15C6" hidden="1">#REF!</definedName>
    <definedName name="UNIFORMANCES3R15C60" localSheetId="12" hidden="1">#REF!</definedName>
    <definedName name="UNIFORMANCES3R15C60" localSheetId="7" hidden="1">#REF!</definedName>
    <definedName name="UNIFORMANCES3R15C60" localSheetId="14" hidden="1">#REF!</definedName>
    <definedName name="UNIFORMANCES3R15C60" hidden="1">#REF!</definedName>
    <definedName name="UNIFORMANCES3R15C61" localSheetId="12" hidden="1">#REF!</definedName>
    <definedName name="UNIFORMANCES3R15C61" localSheetId="7" hidden="1">#REF!</definedName>
    <definedName name="UNIFORMANCES3R15C61" localSheetId="14" hidden="1">#REF!</definedName>
    <definedName name="UNIFORMANCES3R15C61" hidden="1">#REF!</definedName>
    <definedName name="UNIFORMANCES3R15C62" localSheetId="12" hidden="1">#REF!</definedName>
    <definedName name="UNIFORMANCES3R15C62" localSheetId="7" hidden="1">#REF!</definedName>
    <definedName name="UNIFORMANCES3R15C62" localSheetId="14" hidden="1">#REF!</definedName>
    <definedName name="UNIFORMANCES3R15C62" hidden="1">#REF!</definedName>
    <definedName name="UNIFORMANCES3R15C63" localSheetId="12" hidden="1">#REF!</definedName>
    <definedName name="UNIFORMANCES3R15C63" localSheetId="7" hidden="1">#REF!</definedName>
    <definedName name="UNIFORMANCES3R15C63" localSheetId="14" hidden="1">#REF!</definedName>
    <definedName name="UNIFORMANCES3R15C63" hidden="1">#REF!</definedName>
    <definedName name="UNIFORMANCES3R15C64" localSheetId="12" hidden="1">#REF!</definedName>
    <definedName name="UNIFORMANCES3R15C64" localSheetId="7" hidden="1">#REF!</definedName>
    <definedName name="UNIFORMANCES3R15C64" localSheetId="14" hidden="1">#REF!</definedName>
    <definedName name="UNIFORMANCES3R15C64" hidden="1">#REF!</definedName>
    <definedName name="UNIFORMANCES3R15C65" localSheetId="12" hidden="1">#REF!</definedName>
    <definedName name="UNIFORMANCES3R15C65" localSheetId="7" hidden="1">#REF!</definedName>
    <definedName name="UNIFORMANCES3R15C65" localSheetId="14" hidden="1">#REF!</definedName>
    <definedName name="UNIFORMANCES3R15C65" hidden="1">#REF!</definedName>
    <definedName name="UNIFORMANCES3R15C66" localSheetId="12" hidden="1">#REF!</definedName>
    <definedName name="UNIFORMANCES3R15C66" localSheetId="7" hidden="1">#REF!</definedName>
    <definedName name="UNIFORMANCES3R15C66" localSheetId="14" hidden="1">#REF!</definedName>
    <definedName name="UNIFORMANCES3R15C66" hidden="1">#REF!</definedName>
    <definedName name="UNIFORMANCES3R15C67" localSheetId="12" hidden="1">#REF!</definedName>
    <definedName name="UNIFORMANCES3R15C67" localSheetId="7" hidden="1">#REF!</definedName>
    <definedName name="UNIFORMANCES3R15C67" localSheetId="14" hidden="1">#REF!</definedName>
    <definedName name="UNIFORMANCES3R15C67" hidden="1">#REF!</definedName>
    <definedName name="UNIFORMANCES3R15C68" localSheetId="12" hidden="1">#REF!</definedName>
    <definedName name="UNIFORMANCES3R15C68" localSheetId="7" hidden="1">#REF!</definedName>
    <definedName name="UNIFORMANCES3R15C68" localSheetId="14" hidden="1">#REF!</definedName>
    <definedName name="UNIFORMANCES3R15C68" hidden="1">#REF!</definedName>
    <definedName name="UNIFORMANCES3R15C69" localSheetId="12" hidden="1">#REF!</definedName>
    <definedName name="UNIFORMANCES3R15C69" localSheetId="7" hidden="1">#REF!</definedName>
    <definedName name="UNIFORMANCES3R15C69" localSheetId="14" hidden="1">#REF!</definedName>
    <definedName name="UNIFORMANCES3R15C69" hidden="1">#REF!</definedName>
    <definedName name="UNIFORMANCES3R15C7" localSheetId="12" hidden="1">#REF!</definedName>
    <definedName name="UNIFORMANCES3R15C7" localSheetId="7" hidden="1">#REF!</definedName>
    <definedName name="UNIFORMANCES3R15C7" localSheetId="14" hidden="1">#REF!</definedName>
    <definedName name="UNIFORMANCES3R15C7" hidden="1">#REF!</definedName>
    <definedName name="UNIFORMANCES3R15C70" localSheetId="12" hidden="1">#REF!</definedName>
    <definedName name="UNIFORMANCES3R15C70" localSheetId="7" hidden="1">#REF!</definedName>
    <definedName name="UNIFORMANCES3R15C70" localSheetId="14" hidden="1">#REF!</definedName>
    <definedName name="UNIFORMANCES3R15C70" hidden="1">#REF!</definedName>
    <definedName name="UNIFORMANCES3R15C8" localSheetId="12" hidden="1">#REF!</definedName>
    <definedName name="UNIFORMANCES3R15C8" localSheetId="7" hidden="1">#REF!</definedName>
    <definedName name="UNIFORMANCES3R15C8" localSheetId="14" hidden="1">#REF!</definedName>
    <definedName name="UNIFORMANCES3R15C8" hidden="1">#REF!</definedName>
    <definedName name="UNIFORMANCES3R15C9" localSheetId="12" hidden="1">#REF!</definedName>
    <definedName name="UNIFORMANCES3R15C9" localSheetId="7" hidden="1">#REF!</definedName>
    <definedName name="UNIFORMANCES3R15C9" localSheetId="14" hidden="1">#REF!</definedName>
    <definedName name="UNIFORMANCES3R15C9" hidden="1">#REF!</definedName>
    <definedName name="UNIFORMANCES3R6C1" localSheetId="12" hidden="1">#REF!</definedName>
    <definedName name="UNIFORMANCES3R6C1" localSheetId="7" hidden="1">#REF!</definedName>
    <definedName name="UNIFORMANCES3R6C1" localSheetId="14" hidden="1">#REF!</definedName>
    <definedName name="UNIFORMANCES3R6C1" hidden="1">#REF!</definedName>
    <definedName name="UNIFORMANCES3R6C4" localSheetId="12" hidden="1">#REF!</definedName>
    <definedName name="UNIFORMANCES3R6C4" localSheetId="7" hidden="1">#REF!</definedName>
    <definedName name="UNIFORMANCES3R6C4" localSheetId="14" hidden="1">#REF!</definedName>
    <definedName name="UNIFORMANCES3R6C4" hidden="1">#REF!</definedName>
    <definedName name="UNIFORMANCES4R5C11" localSheetId="12" hidden="1">#REF!</definedName>
    <definedName name="UNIFORMANCES4R5C11" localSheetId="7" hidden="1">#REF!</definedName>
    <definedName name="UNIFORMANCES4R5C11" localSheetId="14" hidden="1">#REF!</definedName>
    <definedName name="UNIFORMANCES4R5C11" hidden="1">#REF!</definedName>
    <definedName name="UNIFORMANCES4R5C22" localSheetId="12" hidden="1">#REF!</definedName>
    <definedName name="UNIFORMANCES4R5C22" localSheetId="7" hidden="1">#REF!</definedName>
    <definedName name="UNIFORMANCES4R5C22" localSheetId="14" hidden="1">#REF!</definedName>
    <definedName name="UNIFORMANCES4R5C22" hidden="1">#REF!</definedName>
    <definedName name="UNIFORMANCES4R6C1" localSheetId="12" hidden="1">#REF!</definedName>
    <definedName name="UNIFORMANCES4R6C1" localSheetId="7" hidden="1">#REF!</definedName>
    <definedName name="UNIFORMANCES4R6C1" localSheetId="14" hidden="1">#REF!</definedName>
    <definedName name="UNIFORMANCES4R6C1" hidden="1">#REF!</definedName>
    <definedName name="UNIFORMANCES4R6C4" localSheetId="12" hidden="1">#REF!</definedName>
    <definedName name="UNIFORMANCES4R6C4" localSheetId="7" hidden="1">#REF!</definedName>
    <definedName name="UNIFORMANCES4R6C4" localSheetId="14" hidden="1">#REF!</definedName>
    <definedName name="UNIFORMANCES4R6C4" hidden="1">#REF!</definedName>
    <definedName name="UNIFORMANCES5R2C1" localSheetId="4" hidden="1">#REF!</definedName>
    <definedName name="UNIFORMANCES5R2C1" localSheetId="11" hidden="1">#REF!</definedName>
    <definedName name="UNIFORMANCES5R2C1" localSheetId="13" hidden="1">#REF!</definedName>
    <definedName name="UNIFORMANCES5R2C1" localSheetId="3" hidden="1">#REF!</definedName>
    <definedName name="UNIFORMANCES5R2C1" hidden="1">#REF!</definedName>
    <definedName name="UNIFORMANCES5R6C4" localSheetId="12" hidden="1">#REF!</definedName>
    <definedName name="UNIFORMANCES5R6C4" localSheetId="7" hidden="1">#REF!</definedName>
    <definedName name="UNIFORMANCES5R6C4" localSheetId="14" hidden="1">#REF!</definedName>
    <definedName name="UNIFORMANCES5R6C4" hidden="1">#REF!</definedName>
    <definedName name="UNIFORMANCES6R355C1" localSheetId="12" hidden="1">#REF!</definedName>
    <definedName name="UNIFORMANCES6R355C1" localSheetId="7" hidden="1">#REF!</definedName>
    <definedName name="UNIFORMANCES6R355C1" localSheetId="14" hidden="1">#REF!</definedName>
    <definedName name="UNIFORMANCES6R355C1" hidden="1">#REF!</definedName>
    <definedName name="UNIFORMANCES7R10C1" localSheetId="12" hidden="1">#REF!</definedName>
    <definedName name="UNIFORMANCES7R10C1" localSheetId="4" hidden="1">#REF!</definedName>
    <definedName name="UNIFORMANCES7R10C1" localSheetId="7" hidden="1">#REF!</definedName>
    <definedName name="UNIFORMANCES7R10C1" localSheetId="11" hidden="1">#REF!</definedName>
    <definedName name="UNIFORMANCES7R10C1" localSheetId="14" hidden="1">#REF!</definedName>
    <definedName name="UNIFORMANCES7R10C1" localSheetId="13" hidden="1">#REF!</definedName>
    <definedName name="UNIFORMANCES7R10C1" localSheetId="3" hidden="1">#REF!</definedName>
    <definedName name="UNIFORMANCES7R10C1" hidden="1">#REF!</definedName>
    <definedName name="UNIFORMANCES7R375C1" localSheetId="12" hidden="1">#REF!</definedName>
    <definedName name="UNIFORMANCES7R375C1" localSheetId="7" hidden="1">#REF!</definedName>
    <definedName name="UNIFORMANCES7R375C1" localSheetId="14" hidden="1">#REF!</definedName>
    <definedName name="UNIFORMANCES7R375C1" hidden="1">#REF!</definedName>
    <definedName name="UNIFORMANCES7R415C1" localSheetId="12" hidden="1">#REF!</definedName>
    <definedName name="UNIFORMANCES7R415C1" localSheetId="7" hidden="1">#REF!</definedName>
    <definedName name="UNIFORMANCES7R415C1" localSheetId="14" hidden="1">#REF!</definedName>
    <definedName name="UNIFORMANCES7R415C1" hidden="1">#REF!</definedName>
    <definedName name="UNIFORMANCES7R463C1" localSheetId="12" hidden="1">#REF!</definedName>
    <definedName name="UNIFORMANCES7R463C1" localSheetId="7" hidden="1">#REF!</definedName>
    <definedName name="UNIFORMANCES7R463C1" localSheetId="14" hidden="1">#REF!</definedName>
    <definedName name="UNIFORMANCES7R463C1" hidden="1">#REF!</definedName>
    <definedName name="UNIFORMANCES7R467C1" localSheetId="12" hidden="1">#REF!</definedName>
    <definedName name="UNIFORMANCES7R467C1" localSheetId="7" hidden="1">#REF!</definedName>
    <definedName name="UNIFORMANCES7R467C1" localSheetId="14" hidden="1">#REF!</definedName>
    <definedName name="UNIFORMANCES7R467C1" hidden="1">#REF!</definedName>
    <definedName name="UNIFORMANCES7R515C1" localSheetId="12" hidden="1">#REF!</definedName>
    <definedName name="UNIFORMANCES7R515C1" localSheetId="7" hidden="1">#REF!</definedName>
    <definedName name="UNIFORMANCES7R515C1" localSheetId="14" hidden="1">#REF!</definedName>
    <definedName name="UNIFORMANCES7R515C1" hidden="1">#REF!</definedName>
    <definedName name="Updated_Fugs_2" localSheetId="12" hidden="1">{#N/A,#N/A,TRUE,"Emission Summary";#N/A,#N/A,TRUE,"Engines";#N/A,#N/A,TRUE,"Tank (V-B Flash)";#N/A,#N/A,TRUE,"TANKS 3.0";#N/A,#N/A,TRUE,"Truck Loading";#N/A,#N/A,TRUE,"Fugitives";#N/A,#N/A,TRUE,"Heaters";#N/A,#N/A,TRUE,"Gas Analysis"}</definedName>
    <definedName name="Updated_Fugs_2" localSheetId="7" hidden="1">{#N/A,#N/A,TRUE,"Emission Summary";#N/A,#N/A,TRUE,"Engines";#N/A,#N/A,TRUE,"Tank (V-B Flash)";#N/A,#N/A,TRUE,"TANKS 3.0";#N/A,#N/A,TRUE,"Truck Loading";#N/A,#N/A,TRUE,"Fugitives";#N/A,#N/A,TRUE,"Heaters";#N/A,#N/A,TRUE,"Gas Analysis"}</definedName>
    <definedName name="Updated_Fugs_2" localSheetId="14" hidden="1">{#N/A,#N/A,TRUE,"Emission Summary";#N/A,#N/A,TRUE,"Engines";#N/A,#N/A,TRUE,"Tank (V-B Flash)";#N/A,#N/A,TRUE,"TANKS 3.0";#N/A,#N/A,TRUE,"Truck Loading";#N/A,#N/A,TRUE,"Fugitives";#N/A,#N/A,TRUE,"Heaters";#N/A,#N/A,TRUE,"Gas Analysis"}</definedName>
    <definedName name="Updated_Fugs_2" hidden="1">{#N/A,#N/A,TRUE,"Emission Summary";#N/A,#N/A,TRUE,"Engines";#N/A,#N/A,TRUE,"Tank (V-B Flash)";#N/A,#N/A,TRUE,"TANKS 3.0";#N/A,#N/A,TRUE,"Truck Loading";#N/A,#N/A,TRUE,"Fugitives";#N/A,#N/A,TRUE,"Heaters";#N/A,#N/A,TRUE,"Gas Analysis"}</definedName>
    <definedName name="USFT">'Haul Roads and Yard EmisCalc'!$A$148:$M$150</definedName>
    <definedName name="USFT_Cols">'Haul Roads and Yard EmisCalc'!#REF!</definedName>
    <definedName name="USHFT">'Haul Roads and Yard EmisCalc'!$A$155:$M$157</definedName>
    <definedName name="USHFT_Cols">'Haul Roads and Yard EmisCalc'!#REF!</definedName>
    <definedName name="uuu" hidden="1">1</definedName>
    <definedName name="uuuuu" localSheetId="12" hidden="1">{#N/A,#N/A,FALSE,"Annual Summary";#N/A,#N/A,FALSE,"Hourly Summary";#N/A,#N/A,FALSE,"Flare Combustion";#N/A,#N/A,FALSE,"Shipping";#N/A,#N/A,FALSE,"Process Turnaround";#N/A,#N/A,FALSE,"Lab Samples";#N/A,#N/A,FALSE,"Product Cycles 5-4";#N/A,#N/A,FALSE,"5-4.1";#N/A,#N/A,FALSE,"5-4.2";#N/A,#N/A,FALSE,"Physical Prop Data"}</definedName>
    <definedName name="uuuuu" localSheetId="7" hidden="1">{#N/A,#N/A,FALSE,"Annual Summary";#N/A,#N/A,FALSE,"Hourly Summary";#N/A,#N/A,FALSE,"Flare Combustion";#N/A,#N/A,FALSE,"Shipping";#N/A,#N/A,FALSE,"Process Turnaround";#N/A,#N/A,FALSE,"Lab Samples";#N/A,#N/A,FALSE,"Product Cycles 5-4";#N/A,#N/A,FALSE,"5-4.1";#N/A,#N/A,FALSE,"5-4.2";#N/A,#N/A,FALSE,"Physical Prop Data"}</definedName>
    <definedName name="uuuuu" localSheetId="14" hidden="1">{#N/A,#N/A,FALSE,"Annual Summary";#N/A,#N/A,FALSE,"Hourly Summary";#N/A,#N/A,FALSE,"Flare Combustion";#N/A,#N/A,FALSE,"Shipping";#N/A,#N/A,FALSE,"Process Turnaround";#N/A,#N/A,FALSE,"Lab Samples";#N/A,#N/A,FALSE,"Product Cycles 5-4";#N/A,#N/A,FALSE,"5-4.1";#N/A,#N/A,FALSE,"5-4.2";#N/A,#N/A,FALSE,"Physical Prop Data"}</definedName>
    <definedName name="uuuuu" hidden="1">{#N/A,#N/A,FALSE,"Annual Summary";#N/A,#N/A,FALSE,"Hourly Summary";#N/A,#N/A,FALSE,"Flare Combustion";#N/A,#N/A,FALSE,"Shipping";#N/A,#N/A,FALSE,"Process Turnaround";#N/A,#N/A,FALSE,"Lab Samples";#N/A,#N/A,FALSE,"Product Cycles 5-4";#N/A,#N/A,FALSE,"5-4.1";#N/A,#N/A,FALSE,"5-4.2";#N/A,#N/A,FALSE,"Physical Prop Data"}</definedName>
    <definedName name="vvv" hidden="1">32</definedName>
    <definedName name="wdwd" localSheetId="12" hidden="1">{#N/A,#N/A,FALSE,"K_DRIV"}</definedName>
    <definedName name="wdwd" localSheetId="7" hidden="1">{#N/A,#N/A,FALSE,"K_DRIV"}</definedName>
    <definedName name="wdwd" localSheetId="14" hidden="1">{#N/A,#N/A,FALSE,"K_DRIV"}</definedName>
    <definedName name="wdwd" hidden="1">{#N/A,#N/A,FALSE,"K_DRIV"}</definedName>
    <definedName name="wdwdwdwdw" localSheetId="12" hidden="1">{#N/A,#N/A,FALSE,"ASSUM"}</definedName>
    <definedName name="wdwdwdwdw" localSheetId="7" hidden="1">{#N/A,#N/A,FALSE,"ASSUM"}</definedName>
    <definedName name="wdwdwdwdw" localSheetId="14" hidden="1">{#N/A,#N/A,FALSE,"ASSUM"}</definedName>
    <definedName name="wdwdwdwdw" hidden="1">{#N/A,#N/A,FALSE,"ASSUM"}</definedName>
    <definedName name="wdwdwdwdwd" localSheetId="12" hidden="1">{#N/A,#N/A,FALSE,"EVA_RC"}</definedName>
    <definedName name="wdwdwdwdwd" localSheetId="7" hidden="1">{#N/A,#N/A,FALSE,"EVA_RC"}</definedName>
    <definedName name="wdwdwdwdwd" localSheetId="14" hidden="1">{#N/A,#N/A,FALSE,"EVA_RC"}</definedName>
    <definedName name="wdwdwdwdwd" hidden="1">{#N/A,#N/A,FALSE,"EVA_RC"}</definedName>
    <definedName name="wer" localSheetId="12" hidden="1">{TRUE,TRUE,-2.75,-17,484.5,255.75,FALSE,TRUE,TRUE,TRUE,0,1,18,272,#N/A,4,26.0909090909091,2,TRUE,FALSE,3,TRUE,1,TRUE,50,"Swvu.uctad.","ACwvu.uctad.",#N/A,FALSE,FALSE,0.47,0.54,0.25,0.25,2,"","",FALSE,FALSE,FALSE,FALSE,1,#N/A,1,1,"=R125C3:R166C23",FALSE,#N/A,#N/A,FALSE,FALSE,FALSE,1,600,600,FALSE,FALSE,TRUE,TRUE,TRUE}</definedName>
    <definedName name="wer" localSheetId="7" hidden="1">{TRUE,TRUE,-2.75,-17,484.5,255.75,FALSE,TRUE,TRUE,TRUE,0,1,18,272,#N/A,4,26.0909090909091,2,TRUE,FALSE,3,TRUE,1,TRUE,50,"Swvu.uctad.","ACwvu.uctad.",#N/A,FALSE,FALSE,0.47,0.54,0.25,0.25,2,"","",FALSE,FALSE,FALSE,FALSE,1,#N/A,1,1,"=R125C3:R166C23",FALSE,#N/A,#N/A,FALSE,FALSE,FALSE,1,600,600,FALSE,FALSE,TRUE,TRUE,TRUE}</definedName>
    <definedName name="wer" localSheetId="14" hidden="1">{TRUE,TRUE,-2.75,-17,484.5,255.75,FALSE,TRUE,TRUE,TRUE,0,1,18,272,#N/A,4,26.0909090909091,2,TRUE,FALSE,3,TRUE,1,TRUE,50,"Swvu.uctad.","ACwvu.uctad.",#N/A,FALSE,FALSE,0.47,0.54,0.25,0.25,2,"","",FALSE,FALSE,FALSE,FALSE,1,#N/A,1,1,"=R125C3:R166C23",FALSE,#N/A,#N/A,FALSE,FALSE,FALSE,1,600,600,FALSE,FALSE,TRUE,TRUE,TRUE}</definedName>
    <definedName name="wer" hidden="1">{TRUE,TRUE,-2.75,-17,484.5,255.75,FALSE,TRUE,TRUE,TRUE,0,1,18,272,#N/A,4,26.0909090909091,2,TRUE,FALSE,3,TRUE,1,TRUE,50,"Swvu.uctad.","ACwvu.uctad.",#N/A,FALSE,FALSE,0.47,0.54,0.25,0.25,2,"","",FALSE,FALSE,FALSE,FALSE,1,#N/A,1,1,"=R125C3:R166C23",FALSE,#N/A,#N/A,FALSE,FALSE,FALSE,1,600,600,FALSE,FALSE,TRUE,TRUE,TRUE}</definedName>
    <definedName name="werwer" localSheetId="12" hidden="1">{"Detailed",#N/A,FALSE,"GAS-COMB"}</definedName>
    <definedName name="werwer" localSheetId="7" hidden="1">{"Detailed",#N/A,FALSE,"GAS-COMB"}</definedName>
    <definedName name="werwer" localSheetId="14" hidden="1">{"Detailed",#N/A,FALSE,"GAS-COMB"}</definedName>
    <definedName name="werwer" hidden="1">{"Detailed",#N/A,FALSE,"GAS-COMB"}</definedName>
    <definedName name="wet" localSheetId="12" hidden="1">{TRUE,TRUE,-2.75,-17,484.5,255.75,FALSE,TRUE,TRUE,TRUE,0,1,18,272,#N/A,4,26.0909090909091,2,TRUE,FALSE,3,TRUE,1,TRUE,50,"Swvu.uctad.","ACwvu.uctad.",#N/A,FALSE,FALSE,0.47,0.54,0.25,0.25,2,"","",FALSE,FALSE,FALSE,FALSE,1,#N/A,1,1,"=R125C3:R166C23",FALSE,#N/A,#N/A,FALSE,FALSE,FALSE,1,600,600,FALSE,FALSE,TRUE,TRUE,TRUE}</definedName>
    <definedName name="wet" localSheetId="7" hidden="1">{TRUE,TRUE,-2.75,-17,484.5,255.75,FALSE,TRUE,TRUE,TRUE,0,1,18,272,#N/A,4,26.0909090909091,2,TRUE,FALSE,3,TRUE,1,TRUE,50,"Swvu.uctad.","ACwvu.uctad.",#N/A,FALSE,FALSE,0.47,0.54,0.25,0.25,2,"","",FALSE,FALSE,FALSE,FALSE,1,#N/A,1,1,"=R125C3:R166C23",FALSE,#N/A,#N/A,FALSE,FALSE,FALSE,1,600,600,FALSE,FALSE,TRUE,TRUE,TRUE}</definedName>
    <definedName name="wet" localSheetId="14" hidden="1">{TRUE,TRUE,-2.75,-17,484.5,255.75,FALSE,TRUE,TRUE,TRUE,0,1,18,272,#N/A,4,26.0909090909091,2,TRUE,FALSE,3,TRUE,1,TRUE,50,"Swvu.uctad.","ACwvu.uctad.",#N/A,FALSE,FALSE,0.47,0.54,0.25,0.25,2,"","",FALSE,FALSE,FALSE,FALSE,1,#N/A,1,1,"=R125C3:R166C23",FALSE,#N/A,#N/A,FALSE,FALSE,FALSE,1,600,600,FALSE,FALSE,TRUE,TRUE,TRUE}</definedName>
    <definedName name="wet" hidden="1">{TRUE,TRUE,-2.75,-17,484.5,255.75,FALSE,TRUE,TRUE,TRUE,0,1,18,272,#N/A,4,26.0909090909091,2,TRUE,FALSE,3,TRUE,1,TRUE,50,"Swvu.uctad.","ACwvu.uctad.",#N/A,FALSE,FALSE,0.47,0.54,0.25,0.25,2,"","",FALSE,FALSE,FALSE,FALSE,1,#N/A,1,1,"=R125C3:R166C23",FALSE,#N/A,#N/A,FALSE,FALSE,FALSE,1,600,600,FALSE,FALSE,TRUE,TRUE,TRUE}</definedName>
    <definedName name="What" localSheetId="12" hidden="1">{#N/A,#N/A,FALSE,"Annual Summary";#N/A,#N/A,FALSE,"Hourly Summary";#N/A,#N/A,FALSE,"Flare Combustion";#N/A,#N/A,FALSE,"Shipping";#N/A,#N/A,FALSE,"Process Turnaround";#N/A,#N/A,FALSE,"Lab Samples";#N/A,#N/A,FALSE,"Product Cycles 5-4";#N/A,#N/A,FALSE,"5-4.1";#N/A,#N/A,FALSE,"5-4.2";#N/A,#N/A,FALSE,"Physical Prop Data"}</definedName>
    <definedName name="What" localSheetId="7" hidden="1">{#N/A,#N/A,FALSE,"Annual Summary";#N/A,#N/A,FALSE,"Hourly Summary";#N/A,#N/A,FALSE,"Flare Combustion";#N/A,#N/A,FALSE,"Shipping";#N/A,#N/A,FALSE,"Process Turnaround";#N/A,#N/A,FALSE,"Lab Samples";#N/A,#N/A,FALSE,"Product Cycles 5-4";#N/A,#N/A,FALSE,"5-4.1";#N/A,#N/A,FALSE,"5-4.2";#N/A,#N/A,FALSE,"Physical Prop Data"}</definedName>
    <definedName name="What" localSheetId="14" hidden="1">{#N/A,#N/A,FALSE,"Annual Summary";#N/A,#N/A,FALSE,"Hourly Summary";#N/A,#N/A,FALSE,"Flare Combustion";#N/A,#N/A,FALSE,"Shipping";#N/A,#N/A,FALSE,"Process Turnaround";#N/A,#N/A,FALSE,"Lab Samples";#N/A,#N/A,FALSE,"Product Cycles 5-4";#N/A,#N/A,FALSE,"5-4.1";#N/A,#N/A,FALSE,"5-4.2";#N/A,#N/A,FALSE,"Physical Prop Data"}</definedName>
    <definedName name="What" hidden="1">{#N/A,#N/A,FALSE,"Annual Summary";#N/A,#N/A,FALSE,"Hourly Summary";#N/A,#N/A,FALSE,"Flare Combustion";#N/A,#N/A,FALSE,"Shipping";#N/A,#N/A,FALSE,"Process Turnaround";#N/A,#N/A,FALSE,"Lab Samples";#N/A,#N/A,FALSE,"Product Cycles 5-4";#N/A,#N/A,FALSE,"5-4.1";#N/A,#N/A,FALSE,"5-4.2";#N/A,#N/A,FALSE,"Physical Prop Data"}</definedName>
    <definedName name="What2" localSheetId="1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What2" localSheetId="7"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What2" localSheetId="14"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What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What3" localSheetId="12" hidden="1">{#N/A,#N/A,FALSE,"Annual Summary";#N/A,#N/A,FALSE,"Hourly Summary";#N/A,#N/A,FALSE,"Flare Combustion";#N/A,#N/A,FALSE,"Shipping";#N/A,#N/A,FALSE,"Process Turnaround";#N/A,#N/A,FALSE,"Lab Samples";#N/A,#N/A,FALSE,"Product Cycles 5-4";#N/A,#N/A,FALSE,"5-4.1";#N/A,#N/A,FALSE,"5-4.2";#N/A,#N/A,FALSE,"Physical Prop Data"}</definedName>
    <definedName name="What3" localSheetId="7" hidden="1">{#N/A,#N/A,FALSE,"Annual Summary";#N/A,#N/A,FALSE,"Hourly Summary";#N/A,#N/A,FALSE,"Flare Combustion";#N/A,#N/A,FALSE,"Shipping";#N/A,#N/A,FALSE,"Process Turnaround";#N/A,#N/A,FALSE,"Lab Samples";#N/A,#N/A,FALSE,"Product Cycles 5-4";#N/A,#N/A,FALSE,"5-4.1";#N/A,#N/A,FALSE,"5-4.2";#N/A,#N/A,FALSE,"Physical Prop Data"}</definedName>
    <definedName name="What3" localSheetId="14" hidden="1">{#N/A,#N/A,FALSE,"Annual Summary";#N/A,#N/A,FALSE,"Hourly Summary";#N/A,#N/A,FALSE,"Flare Combustion";#N/A,#N/A,FALSE,"Shipping";#N/A,#N/A,FALSE,"Process Turnaround";#N/A,#N/A,FALSE,"Lab Samples";#N/A,#N/A,FALSE,"Product Cycles 5-4";#N/A,#N/A,FALSE,"5-4.1";#N/A,#N/A,FALSE,"5-4.2";#N/A,#N/A,FALSE,"Physical Prop Data"}</definedName>
    <definedName name="What3" hidden="1">{#N/A,#N/A,FALSE,"Annual Summary";#N/A,#N/A,FALSE,"Hourly Summary";#N/A,#N/A,FALSE,"Flare Combustion";#N/A,#N/A,FALSE,"Shipping";#N/A,#N/A,FALSE,"Process Turnaround";#N/A,#N/A,FALSE,"Lab Samples";#N/A,#N/A,FALSE,"Product Cycles 5-4";#N/A,#N/A,FALSE,"5-4.1";#N/A,#N/A,FALSE,"5-4.2";#N/A,#N/A,FALSE,"Physical Prop Data"}</definedName>
    <definedName name="whattt" localSheetId="12" hidden="1">{#N/A,#N/A,FALSE,"Annual Summary";#N/A,#N/A,FALSE,"Hourly Summary";#N/A,#N/A,FALSE,"Flare Combustion";#N/A,#N/A,FALSE,"Shipping";#N/A,#N/A,FALSE,"Process Turnaround";#N/A,#N/A,FALSE,"Lab Samples";#N/A,#N/A,FALSE,"Product Cycles 5-4";#N/A,#N/A,FALSE,"5-4.1";#N/A,#N/A,FALSE,"5-4.2";#N/A,#N/A,FALSE,"Physical Prop Data"}</definedName>
    <definedName name="whattt" localSheetId="7" hidden="1">{#N/A,#N/A,FALSE,"Annual Summary";#N/A,#N/A,FALSE,"Hourly Summary";#N/A,#N/A,FALSE,"Flare Combustion";#N/A,#N/A,FALSE,"Shipping";#N/A,#N/A,FALSE,"Process Turnaround";#N/A,#N/A,FALSE,"Lab Samples";#N/A,#N/A,FALSE,"Product Cycles 5-4";#N/A,#N/A,FALSE,"5-4.1";#N/A,#N/A,FALSE,"5-4.2";#N/A,#N/A,FALSE,"Physical Prop Data"}</definedName>
    <definedName name="whattt" localSheetId="14" hidden="1">{#N/A,#N/A,FALSE,"Annual Summary";#N/A,#N/A,FALSE,"Hourly Summary";#N/A,#N/A,FALSE,"Flare Combustion";#N/A,#N/A,FALSE,"Shipping";#N/A,#N/A,FALSE,"Process Turnaround";#N/A,#N/A,FALSE,"Lab Samples";#N/A,#N/A,FALSE,"Product Cycles 5-4";#N/A,#N/A,FALSE,"5-4.1";#N/A,#N/A,FALSE,"5-4.2";#N/A,#N/A,FALSE,"Physical Prop Data"}</definedName>
    <definedName name="whattt" hidden="1">{#N/A,#N/A,FALSE,"Annual Summary";#N/A,#N/A,FALSE,"Hourly Summary";#N/A,#N/A,FALSE,"Flare Combustion";#N/A,#N/A,FALSE,"Shipping";#N/A,#N/A,FALSE,"Process Turnaround";#N/A,#N/A,FALSE,"Lab Samples";#N/A,#N/A,FALSE,"Product Cycles 5-4";#N/A,#N/A,FALSE,"5-4.1";#N/A,#N/A,FALSE,"5-4.2";#N/A,#N/A,FALSE,"Physical Prop Data"}</definedName>
    <definedName name="where" localSheetId="12"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where" localSheetId="7"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where" localSheetId="14"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where"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Wi" localSheetId="12" hidden="1">{#N/A,#N/A,FALSE,"Summary";#N/A,#N/A,FALSE,"Fixed (94)";#N/A,#N/A,FALSE,"fixed (P)";#N/A,#N/A,FALSE,"ExtFloat(94)";#N/A,#N/A,FALSE,"ExtFloat(P)";#N/A,#N/A,FALSE,"IntFloat(94)";#N/A,#N/A,FALSE,"IntFloat(P)";#N/A,#N/A,FALSE,"LD(94)";#N/A,#N/A,FALSE,"LD(P)";#N/A,#N/A,FALSE,"Fugitives";#N/A,#N/A,FALSE,"Speciate (94)";#N/A,#N/A,FALSE,"Speciate (P)"}</definedName>
    <definedName name="Wi" localSheetId="7" hidden="1">{#N/A,#N/A,FALSE,"Summary";#N/A,#N/A,FALSE,"Fixed (94)";#N/A,#N/A,FALSE,"fixed (P)";#N/A,#N/A,FALSE,"ExtFloat(94)";#N/A,#N/A,FALSE,"ExtFloat(P)";#N/A,#N/A,FALSE,"IntFloat(94)";#N/A,#N/A,FALSE,"IntFloat(P)";#N/A,#N/A,FALSE,"LD(94)";#N/A,#N/A,FALSE,"LD(P)";#N/A,#N/A,FALSE,"Fugitives";#N/A,#N/A,FALSE,"Speciate (94)";#N/A,#N/A,FALSE,"Speciate (P)"}</definedName>
    <definedName name="Wi" localSheetId="14" hidden="1">{#N/A,#N/A,FALSE,"Summary";#N/A,#N/A,FALSE,"Fixed (94)";#N/A,#N/A,FALSE,"fixed (P)";#N/A,#N/A,FALSE,"ExtFloat(94)";#N/A,#N/A,FALSE,"ExtFloat(P)";#N/A,#N/A,FALSE,"IntFloat(94)";#N/A,#N/A,FALSE,"IntFloat(P)";#N/A,#N/A,FALSE,"LD(94)";#N/A,#N/A,FALSE,"LD(P)";#N/A,#N/A,FALSE,"Fugitives";#N/A,#N/A,FALSE,"Speciate (94)";#N/A,#N/A,FALSE,"Speciate (P)"}</definedName>
    <definedName name="Wi" hidden="1">{#N/A,#N/A,FALSE,"Summary";#N/A,#N/A,FALSE,"Fixed (94)";#N/A,#N/A,FALSE,"fixed (P)";#N/A,#N/A,FALSE,"ExtFloat(94)";#N/A,#N/A,FALSE,"ExtFloat(P)";#N/A,#N/A,FALSE,"IntFloat(94)";#N/A,#N/A,FALSE,"IntFloat(P)";#N/A,#N/A,FALSE,"LD(94)";#N/A,#N/A,FALSE,"LD(P)";#N/A,#N/A,FALSE,"Fugitives";#N/A,#N/A,FALSE,"Speciate (94)";#N/A,#N/A,FALSE,"Speciate (P)"}</definedName>
    <definedName name="wrb.report" localSheetId="12" hidden="1">{#N/A,#N/A,TRUE,"Cover";#N/A,#N/A,TRUE,"Vol&amp;NS";#N/A,#N/A,TRUE,"NS95";#N/A,#N/A,TRUE,"VOL95";#N/A,#N/A,TRUE,"Semfin";#N/A,#N/A,TRUE,"FIN&amp;SEMR";#N/A,#N/A,TRUE,"FINSEMR"}</definedName>
    <definedName name="wrb.report" localSheetId="7" hidden="1">{#N/A,#N/A,TRUE,"Cover";#N/A,#N/A,TRUE,"Vol&amp;NS";#N/A,#N/A,TRUE,"NS95";#N/A,#N/A,TRUE,"VOL95";#N/A,#N/A,TRUE,"Semfin";#N/A,#N/A,TRUE,"FIN&amp;SEMR";#N/A,#N/A,TRUE,"FINSEMR"}</definedName>
    <definedName name="wrb.report" localSheetId="14" hidden="1">{#N/A,#N/A,TRUE,"Cover";#N/A,#N/A,TRUE,"Vol&amp;NS";#N/A,#N/A,TRUE,"NS95";#N/A,#N/A,TRUE,"VOL95";#N/A,#N/A,TRUE,"Semfin";#N/A,#N/A,TRUE,"FIN&amp;SEMR";#N/A,#N/A,TRUE,"FINSEMR"}</definedName>
    <definedName name="wrb.report" hidden="1">{#N/A,#N/A,TRUE,"Cover";#N/A,#N/A,TRUE,"Vol&amp;NS";#N/A,#N/A,TRUE,"NS95";#N/A,#N/A,TRUE,"VOL95";#N/A,#N/A,TRUE,"Semfin";#N/A,#N/A,TRUE,"FIN&amp;SEMR";#N/A,#N/A,TRUE,"FINSEMR"}</definedName>
    <definedName name="wrn" localSheetId="12" hidden="1">{#N/A,#N/A,TRUE,"AR AND INVENTORY";#N/A,#N/A,TRUE,"ROE";#N/A,#N/A,TRUE,"CAPITAL";#N/A,#N/A,TRUE,"PERFORMANCE MEASURES";#N/A,#N/A,TRUE,"WTD AVG ROA";#N/A,#N/A,TRUE,"WTD AVG ROA EXCL JAMONT";#N/A,#N/A,TRUE,"CONSUMER";#N/A,#N/A,TRUE,"PACKAGING";#N/A,#N/A,TRUE,"FIBER";#N/A,#N/A,TRUE,"JAMONT"}</definedName>
    <definedName name="wrn" localSheetId="7" hidden="1">{#N/A,#N/A,TRUE,"AR AND INVENTORY";#N/A,#N/A,TRUE,"ROE";#N/A,#N/A,TRUE,"CAPITAL";#N/A,#N/A,TRUE,"PERFORMANCE MEASURES";#N/A,#N/A,TRUE,"WTD AVG ROA";#N/A,#N/A,TRUE,"WTD AVG ROA EXCL JAMONT";#N/A,#N/A,TRUE,"CONSUMER";#N/A,#N/A,TRUE,"PACKAGING";#N/A,#N/A,TRUE,"FIBER";#N/A,#N/A,TRUE,"JAMONT"}</definedName>
    <definedName name="wrn" localSheetId="14" hidden="1">{#N/A,#N/A,TRUE,"AR AND INVENTORY";#N/A,#N/A,TRUE,"ROE";#N/A,#N/A,TRUE,"CAPITAL";#N/A,#N/A,TRUE,"PERFORMANCE MEASURES";#N/A,#N/A,TRUE,"WTD AVG ROA";#N/A,#N/A,TRUE,"WTD AVG ROA EXCL JAMONT";#N/A,#N/A,TRUE,"CONSUMER";#N/A,#N/A,TRUE,"PACKAGING";#N/A,#N/A,TRUE,"FIBER";#N/A,#N/A,TRUE,"JAMONT"}</definedName>
    <definedName name="wrn" hidden="1">{#N/A,#N/A,TRUE,"AR AND INVENTORY";#N/A,#N/A,TRUE,"ROE";#N/A,#N/A,TRUE,"CAPITAL";#N/A,#N/A,TRUE,"PERFORMANCE MEASURES";#N/A,#N/A,TRUE,"WTD AVG ROA";#N/A,#N/A,TRUE,"WTD AVG ROA EXCL JAMONT";#N/A,#N/A,TRUE,"CONSUMER";#N/A,#N/A,TRUE,"PACKAGING";#N/A,#N/A,TRUE,"FIBER";#N/A,#N/A,TRUE,"JAMONT"}</definedName>
    <definedName name="wrn.019" localSheetId="12" hidden="1">{#N/A,#N/A,TRUE,"AR AND INVENTORY";#N/A,#N/A,TRUE,"ROE";#N/A,#N/A,TRUE,"CAPITAL";#N/A,#N/A,TRUE,"PERFORMANCE MEASURES";#N/A,#N/A,TRUE,"WTD AVG ROA";#N/A,#N/A,TRUE,"WTD AVG ROA EXCL JAMONT";#N/A,#N/A,TRUE,"CONSUMER";#N/A,#N/A,TRUE,"PACKAGING";#N/A,#N/A,TRUE,"FIBER";#N/A,#N/A,TRUE,"JAMONT"}</definedName>
    <definedName name="wrn.019" localSheetId="7" hidden="1">{#N/A,#N/A,TRUE,"AR AND INVENTORY";#N/A,#N/A,TRUE,"ROE";#N/A,#N/A,TRUE,"CAPITAL";#N/A,#N/A,TRUE,"PERFORMANCE MEASURES";#N/A,#N/A,TRUE,"WTD AVG ROA";#N/A,#N/A,TRUE,"WTD AVG ROA EXCL JAMONT";#N/A,#N/A,TRUE,"CONSUMER";#N/A,#N/A,TRUE,"PACKAGING";#N/A,#N/A,TRUE,"FIBER";#N/A,#N/A,TRUE,"JAMONT"}</definedName>
    <definedName name="wrn.019" localSheetId="14" hidden="1">{#N/A,#N/A,TRUE,"AR AND INVENTORY";#N/A,#N/A,TRUE,"ROE";#N/A,#N/A,TRUE,"CAPITAL";#N/A,#N/A,TRUE,"PERFORMANCE MEASURES";#N/A,#N/A,TRUE,"WTD AVG ROA";#N/A,#N/A,TRUE,"WTD AVG ROA EXCL JAMONT";#N/A,#N/A,TRUE,"CONSUMER";#N/A,#N/A,TRUE,"PACKAGING";#N/A,#N/A,TRUE,"FIBER";#N/A,#N/A,TRUE,"JAMONT"}</definedName>
    <definedName name="wrn.019" hidden="1">{#N/A,#N/A,TRUE,"AR AND INVENTORY";#N/A,#N/A,TRUE,"ROE";#N/A,#N/A,TRUE,"CAPITAL";#N/A,#N/A,TRUE,"PERFORMANCE MEASURES";#N/A,#N/A,TRUE,"WTD AVG ROA";#N/A,#N/A,TRUE,"WTD AVG ROA EXCL JAMONT";#N/A,#N/A,TRUE,"CONSUMER";#N/A,#N/A,TRUE,"PACKAGING";#N/A,#N/A,TRUE,"FIBER";#N/A,#N/A,TRUE,"JAMONT"}</definedName>
    <definedName name="wrn.1995._.TEDI._.Calcs." localSheetId="12" hidden="1">{#N/A,#N/A,TRUE,"TEDI Calc's (Summary)";#N/A,#N/A,TRUE,"TEDI Calc's (Detailed)"}</definedName>
    <definedName name="wrn.1995._.TEDI._.Calcs." localSheetId="7" hidden="1">{#N/A,#N/A,TRUE,"TEDI Calc's (Summary)";#N/A,#N/A,TRUE,"TEDI Calc's (Detailed)"}</definedName>
    <definedName name="wrn.1995._.TEDI._.Calcs." localSheetId="14" hidden="1">{#N/A,#N/A,TRUE,"TEDI Calc's (Summary)";#N/A,#N/A,TRUE,"TEDI Calc's (Detailed)"}</definedName>
    <definedName name="wrn.1995._.TEDI._.Calcs." hidden="1">{#N/A,#N/A,TRUE,"TEDI Calc's (Summary)";#N/A,#N/A,TRUE,"TEDI Calc's (Detailed)"}</definedName>
    <definedName name="wrn.1995._.TEDI._.Calcs._1" localSheetId="12" hidden="1">{#N/A,#N/A,TRUE,"TEDI Calc's (Summary)";#N/A,#N/A,TRUE,"TEDI Calc's (Detailed)"}</definedName>
    <definedName name="wrn.1995._.TEDI._.Calcs._1" localSheetId="7" hidden="1">{#N/A,#N/A,TRUE,"TEDI Calc's (Summary)";#N/A,#N/A,TRUE,"TEDI Calc's (Detailed)"}</definedName>
    <definedName name="wrn.1995._.TEDI._.Calcs._1" localSheetId="14" hidden="1">{#N/A,#N/A,TRUE,"TEDI Calc's (Summary)";#N/A,#N/A,TRUE,"TEDI Calc's (Detailed)"}</definedName>
    <definedName name="wrn.1995._.TEDI._.Calcs._1" hidden="1">{#N/A,#N/A,TRUE,"TEDI Calc's (Summary)";#N/A,#N/A,TRUE,"TEDI Calc's (Detailed)"}</definedName>
    <definedName name="wrn.1995._.TEDI._.Calcs._1_1" localSheetId="12" hidden="1">{#N/A,#N/A,TRUE,"TEDI Calc's (Summary)";#N/A,#N/A,TRUE,"TEDI Calc's (Detailed)"}</definedName>
    <definedName name="wrn.1995._.TEDI._.Calcs._1_1" localSheetId="7" hidden="1">{#N/A,#N/A,TRUE,"TEDI Calc's (Summary)";#N/A,#N/A,TRUE,"TEDI Calc's (Detailed)"}</definedName>
    <definedName name="wrn.1995._.TEDI._.Calcs._1_1" localSheetId="14" hidden="1">{#N/A,#N/A,TRUE,"TEDI Calc's (Summary)";#N/A,#N/A,TRUE,"TEDI Calc's (Detailed)"}</definedName>
    <definedName name="wrn.1995._.TEDI._.Calcs._1_1" hidden="1">{#N/A,#N/A,TRUE,"TEDI Calc's (Summary)";#N/A,#N/A,TRUE,"TEDI Calc's (Detailed)"}</definedName>
    <definedName name="wrn.1995._.TEDI._.Calcs._1_1_1" localSheetId="12" hidden="1">{#N/A,#N/A,TRUE,"TEDI Calc's (Summary)";#N/A,#N/A,TRUE,"TEDI Calc's (Detailed)"}</definedName>
    <definedName name="wrn.1995._.TEDI._.Calcs._1_1_1" localSheetId="7" hidden="1">{#N/A,#N/A,TRUE,"TEDI Calc's (Summary)";#N/A,#N/A,TRUE,"TEDI Calc's (Detailed)"}</definedName>
    <definedName name="wrn.1995._.TEDI._.Calcs._1_1_1" localSheetId="14" hidden="1">{#N/A,#N/A,TRUE,"TEDI Calc's (Summary)";#N/A,#N/A,TRUE,"TEDI Calc's (Detailed)"}</definedName>
    <definedName name="wrn.1995._.TEDI._.Calcs._1_1_1" hidden="1">{#N/A,#N/A,TRUE,"TEDI Calc's (Summary)";#N/A,#N/A,TRUE,"TEDI Calc's (Detailed)"}</definedName>
    <definedName name="wrn.1995._.TEDI._.Calcs._1_1_1_1" localSheetId="12" hidden="1">{#N/A,#N/A,TRUE,"TEDI Calc's (Summary)";#N/A,#N/A,TRUE,"TEDI Calc's (Detailed)"}</definedName>
    <definedName name="wrn.1995._.TEDI._.Calcs._1_1_1_1" localSheetId="7" hidden="1">{#N/A,#N/A,TRUE,"TEDI Calc's (Summary)";#N/A,#N/A,TRUE,"TEDI Calc's (Detailed)"}</definedName>
    <definedName name="wrn.1995._.TEDI._.Calcs._1_1_1_1" localSheetId="14" hidden="1">{#N/A,#N/A,TRUE,"TEDI Calc's (Summary)";#N/A,#N/A,TRUE,"TEDI Calc's (Detailed)"}</definedName>
    <definedName name="wrn.1995._.TEDI._.Calcs._1_1_1_1" hidden="1">{#N/A,#N/A,TRUE,"TEDI Calc's (Summary)";#N/A,#N/A,TRUE,"TEDI Calc's (Detailed)"}</definedName>
    <definedName name="wrn.1995._.TEDI._.Calcs._1_1_1_2" localSheetId="12" hidden="1">{#N/A,#N/A,TRUE,"TEDI Calc's (Summary)";#N/A,#N/A,TRUE,"TEDI Calc's (Detailed)"}</definedName>
    <definedName name="wrn.1995._.TEDI._.Calcs._1_1_1_2" localSheetId="7" hidden="1">{#N/A,#N/A,TRUE,"TEDI Calc's (Summary)";#N/A,#N/A,TRUE,"TEDI Calc's (Detailed)"}</definedName>
    <definedName name="wrn.1995._.TEDI._.Calcs._1_1_1_2" localSheetId="14" hidden="1">{#N/A,#N/A,TRUE,"TEDI Calc's (Summary)";#N/A,#N/A,TRUE,"TEDI Calc's (Detailed)"}</definedName>
    <definedName name="wrn.1995._.TEDI._.Calcs._1_1_1_2" hidden="1">{#N/A,#N/A,TRUE,"TEDI Calc's (Summary)";#N/A,#N/A,TRUE,"TEDI Calc's (Detailed)"}</definedName>
    <definedName name="wrn.1995._.TEDI._.Calcs._1_1_2" localSheetId="12" hidden="1">{#N/A,#N/A,TRUE,"TEDI Calc's (Summary)";#N/A,#N/A,TRUE,"TEDI Calc's (Detailed)"}</definedName>
    <definedName name="wrn.1995._.TEDI._.Calcs._1_1_2" localSheetId="7" hidden="1">{#N/A,#N/A,TRUE,"TEDI Calc's (Summary)";#N/A,#N/A,TRUE,"TEDI Calc's (Detailed)"}</definedName>
    <definedName name="wrn.1995._.TEDI._.Calcs._1_1_2" localSheetId="14" hidden="1">{#N/A,#N/A,TRUE,"TEDI Calc's (Summary)";#N/A,#N/A,TRUE,"TEDI Calc's (Detailed)"}</definedName>
    <definedName name="wrn.1995._.TEDI._.Calcs._1_1_2" hidden="1">{#N/A,#N/A,TRUE,"TEDI Calc's (Summary)";#N/A,#N/A,TRUE,"TEDI Calc's (Detailed)"}</definedName>
    <definedName name="wrn.1995._.TEDI._.Calcs._1_1_2_1" localSheetId="12" hidden="1">{#N/A,#N/A,TRUE,"TEDI Calc's (Summary)";#N/A,#N/A,TRUE,"TEDI Calc's (Detailed)"}</definedName>
    <definedName name="wrn.1995._.TEDI._.Calcs._1_1_2_1" localSheetId="7" hidden="1">{#N/A,#N/A,TRUE,"TEDI Calc's (Summary)";#N/A,#N/A,TRUE,"TEDI Calc's (Detailed)"}</definedName>
    <definedName name="wrn.1995._.TEDI._.Calcs._1_1_2_1" localSheetId="14" hidden="1">{#N/A,#N/A,TRUE,"TEDI Calc's (Summary)";#N/A,#N/A,TRUE,"TEDI Calc's (Detailed)"}</definedName>
    <definedName name="wrn.1995._.TEDI._.Calcs._1_1_2_1" hidden="1">{#N/A,#N/A,TRUE,"TEDI Calc's (Summary)";#N/A,#N/A,TRUE,"TEDI Calc's (Detailed)"}</definedName>
    <definedName name="wrn.1995._.TEDI._.Calcs._1_1_2_2" localSheetId="12" hidden="1">{#N/A,#N/A,TRUE,"TEDI Calc's (Summary)";#N/A,#N/A,TRUE,"TEDI Calc's (Detailed)"}</definedName>
    <definedName name="wrn.1995._.TEDI._.Calcs._1_1_2_2" localSheetId="7" hidden="1">{#N/A,#N/A,TRUE,"TEDI Calc's (Summary)";#N/A,#N/A,TRUE,"TEDI Calc's (Detailed)"}</definedName>
    <definedName name="wrn.1995._.TEDI._.Calcs._1_1_2_2" localSheetId="14" hidden="1">{#N/A,#N/A,TRUE,"TEDI Calc's (Summary)";#N/A,#N/A,TRUE,"TEDI Calc's (Detailed)"}</definedName>
    <definedName name="wrn.1995._.TEDI._.Calcs._1_1_2_2" hidden="1">{#N/A,#N/A,TRUE,"TEDI Calc's (Summary)";#N/A,#N/A,TRUE,"TEDI Calc's (Detailed)"}</definedName>
    <definedName name="wrn.1995._.TEDI._.Calcs._1_1_3" localSheetId="12" hidden="1">{#N/A,#N/A,TRUE,"TEDI Calc's (Summary)";#N/A,#N/A,TRUE,"TEDI Calc's (Detailed)"}</definedName>
    <definedName name="wrn.1995._.TEDI._.Calcs._1_1_3" localSheetId="7" hidden="1">{#N/A,#N/A,TRUE,"TEDI Calc's (Summary)";#N/A,#N/A,TRUE,"TEDI Calc's (Detailed)"}</definedName>
    <definedName name="wrn.1995._.TEDI._.Calcs._1_1_3" localSheetId="14" hidden="1">{#N/A,#N/A,TRUE,"TEDI Calc's (Summary)";#N/A,#N/A,TRUE,"TEDI Calc's (Detailed)"}</definedName>
    <definedName name="wrn.1995._.TEDI._.Calcs._1_1_3" hidden="1">{#N/A,#N/A,TRUE,"TEDI Calc's (Summary)";#N/A,#N/A,TRUE,"TEDI Calc's (Detailed)"}</definedName>
    <definedName name="wrn.1995._.TEDI._.Calcs._1_1_3_1" localSheetId="12" hidden="1">{#N/A,#N/A,TRUE,"TEDI Calc's (Summary)";#N/A,#N/A,TRUE,"TEDI Calc's (Detailed)"}</definedName>
    <definedName name="wrn.1995._.TEDI._.Calcs._1_1_3_1" localSheetId="7" hidden="1">{#N/A,#N/A,TRUE,"TEDI Calc's (Summary)";#N/A,#N/A,TRUE,"TEDI Calc's (Detailed)"}</definedName>
    <definedName name="wrn.1995._.TEDI._.Calcs._1_1_3_1" localSheetId="14" hidden="1">{#N/A,#N/A,TRUE,"TEDI Calc's (Summary)";#N/A,#N/A,TRUE,"TEDI Calc's (Detailed)"}</definedName>
    <definedName name="wrn.1995._.TEDI._.Calcs._1_1_3_1" hidden="1">{#N/A,#N/A,TRUE,"TEDI Calc's (Summary)";#N/A,#N/A,TRUE,"TEDI Calc's (Detailed)"}</definedName>
    <definedName name="wrn.1995._.TEDI._.Calcs._1_1_3_2" localSheetId="12" hidden="1">{#N/A,#N/A,TRUE,"TEDI Calc's (Summary)";#N/A,#N/A,TRUE,"TEDI Calc's (Detailed)"}</definedName>
    <definedName name="wrn.1995._.TEDI._.Calcs._1_1_3_2" localSheetId="7" hidden="1">{#N/A,#N/A,TRUE,"TEDI Calc's (Summary)";#N/A,#N/A,TRUE,"TEDI Calc's (Detailed)"}</definedName>
    <definedName name="wrn.1995._.TEDI._.Calcs._1_1_3_2" localSheetId="14" hidden="1">{#N/A,#N/A,TRUE,"TEDI Calc's (Summary)";#N/A,#N/A,TRUE,"TEDI Calc's (Detailed)"}</definedName>
    <definedName name="wrn.1995._.TEDI._.Calcs._1_1_3_2" hidden="1">{#N/A,#N/A,TRUE,"TEDI Calc's (Summary)";#N/A,#N/A,TRUE,"TEDI Calc's (Detailed)"}</definedName>
    <definedName name="wrn.1995._.TEDI._.Calcs._1_1_4" localSheetId="12" hidden="1">{#N/A,#N/A,TRUE,"TEDI Calc's (Summary)";#N/A,#N/A,TRUE,"TEDI Calc's (Detailed)"}</definedName>
    <definedName name="wrn.1995._.TEDI._.Calcs._1_1_4" localSheetId="7" hidden="1">{#N/A,#N/A,TRUE,"TEDI Calc's (Summary)";#N/A,#N/A,TRUE,"TEDI Calc's (Detailed)"}</definedName>
    <definedName name="wrn.1995._.TEDI._.Calcs._1_1_4" localSheetId="14" hidden="1">{#N/A,#N/A,TRUE,"TEDI Calc's (Summary)";#N/A,#N/A,TRUE,"TEDI Calc's (Detailed)"}</definedName>
    <definedName name="wrn.1995._.TEDI._.Calcs._1_1_4" hidden="1">{#N/A,#N/A,TRUE,"TEDI Calc's (Summary)";#N/A,#N/A,TRUE,"TEDI Calc's (Detailed)"}</definedName>
    <definedName name="wrn.1995._.TEDI._.Calcs._1_1_4_1" localSheetId="12" hidden="1">{#N/A,#N/A,TRUE,"TEDI Calc's (Summary)";#N/A,#N/A,TRUE,"TEDI Calc's (Detailed)"}</definedName>
    <definedName name="wrn.1995._.TEDI._.Calcs._1_1_4_1" localSheetId="7" hidden="1">{#N/A,#N/A,TRUE,"TEDI Calc's (Summary)";#N/A,#N/A,TRUE,"TEDI Calc's (Detailed)"}</definedName>
    <definedName name="wrn.1995._.TEDI._.Calcs._1_1_4_1" localSheetId="14" hidden="1">{#N/A,#N/A,TRUE,"TEDI Calc's (Summary)";#N/A,#N/A,TRUE,"TEDI Calc's (Detailed)"}</definedName>
    <definedName name="wrn.1995._.TEDI._.Calcs._1_1_4_1" hidden="1">{#N/A,#N/A,TRUE,"TEDI Calc's (Summary)";#N/A,#N/A,TRUE,"TEDI Calc's (Detailed)"}</definedName>
    <definedName name="wrn.1995._.TEDI._.Calcs._1_1_4_2" localSheetId="12" hidden="1">{#N/A,#N/A,TRUE,"TEDI Calc's (Summary)";#N/A,#N/A,TRUE,"TEDI Calc's (Detailed)"}</definedName>
    <definedName name="wrn.1995._.TEDI._.Calcs._1_1_4_2" localSheetId="7" hidden="1">{#N/A,#N/A,TRUE,"TEDI Calc's (Summary)";#N/A,#N/A,TRUE,"TEDI Calc's (Detailed)"}</definedName>
    <definedName name="wrn.1995._.TEDI._.Calcs._1_1_4_2" localSheetId="14" hidden="1">{#N/A,#N/A,TRUE,"TEDI Calc's (Summary)";#N/A,#N/A,TRUE,"TEDI Calc's (Detailed)"}</definedName>
    <definedName name="wrn.1995._.TEDI._.Calcs._1_1_4_2" hidden="1">{#N/A,#N/A,TRUE,"TEDI Calc's (Summary)";#N/A,#N/A,TRUE,"TEDI Calc's (Detailed)"}</definedName>
    <definedName name="wrn.1995._.TEDI._.Calcs._1_1_5" localSheetId="12" hidden="1">{#N/A,#N/A,TRUE,"TEDI Calc's (Summary)";#N/A,#N/A,TRUE,"TEDI Calc's (Detailed)"}</definedName>
    <definedName name="wrn.1995._.TEDI._.Calcs._1_1_5" localSheetId="7" hidden="1">{#N/A,#N/A,TRUE,"TEDI Calc's (Summary)";#N/A,#N/A,TRUE,"TEDI Calc's (Detailed)"}</definedName>
    <definedName name="wrn.1995._.TEDI._.Calcs._1_1_5" localSheetId="14" hidden="1">{#N/A,#N/A,TRUE,"TEDI Calc's (Summary)";#N/A,#N/A,TRUE,"TEDI Calc's (Detailed)"}</definedName>
    <definedName name="wrn.1995._.TEDI._.Calcs._1_1_5" hidden="1">{#N/A,#N/A,TRUE,"TEDI Calc's (Summary)";#N/A,#N/A,TRUE,"TEDI Calc's (Detailed)"}</definedName>
    <definedName name="wrn.1995._.TEDI._.Calcs._1_1_5_1" localSheetId="12" hidden="1">{#N/A,#N/A,TRUE,"TEDI Calc's (Summary)";#N/A,#N/A,TRUE,"TEDI Calc's (Detailed)"}</definedName>
    <definedName name="wrn.1995._.TEDI._.Calcs._1_1_5_1" localSheetId="7" hidden="1">{#N/A,#N/A,TRUE,"TEDI Calc's (Summary)";#N/A,#N/A,TRUE,"TEDI Calc's (Detailed)"}</definedName>
    <definedName name="wrn.1995._.TEDI._.Calcs._1_1_5_1" localSheetId="14" hidden="1">{#N/A,#N/A,TRUE,"TEDI Calc's (Summary)";#N/A,#N/A,TRUE,"TEDI Calc's (Detailed)"}</definedName>
    <definedName name="wrn.1995._.TEDI._.Calcs._1_1_5_1" hidden="1">{#N/A,#N/A,TRUE,"TEDI Calc's (Summary)";#N/A,#N/A,TRUE,"TEDI Calc's (Detailed)"}</definedName>
    <definedName name="wrn.1995._.TEDI._.Calcs._1_1_5_2" localSheetId="12" hidden="1">{#N/A,#N/A,TRUE,"TEDI Calc's (Summary)";#N/A,#N/A,TRUE,"TEDI Calc's (Detailed)"}</definedName>
    <definedName name="wrn.1995._.TEDI._.Calcs._1_1_5_2" localSheetId="7" hidden="1">{#N/A,#N/A,TRUE,"TEDI Calc's (Summary)";#N/A,#N/A,TRUE,"TEDI Calc's (Detailed)"}</definedName>
    <definedName name="wrn.1995._.TEDI._.Calcs._1_1_5_2" localSheetId="14" hidden="1">{#N/A,#N/A,TRUE,"TEDI Calc's (Summary)";#N/A,#N/A,TRUE,"TEDI Calc's (Detailed)"}</definedName>
    <definedName name="wrn.1995._.TEDI._.Calcs._1_1_5_2" hidden="1">{#N/A,#N/A,TRUE,"TEDI Calc's (Summary)";#N/A,#N/A,TRUE,"TEDI Calc's (Detailed)"}</definedName>
    <definedName name="wrn.1995._.TEDI._.Calcs._1_2" localSheetId="12" hidden="1">{#N/A,#N/A,TRUE,"TEDI Calc's (Summary)";#N/A,#N/A,TRUE,"TEDI Calc's (Detailed)"}</definedName>
    <definedName name="wrn.1995._.TEDI._.Calcs._1_2" localSheetId="7" hidden="1">{#N/A,#N/A,TRUE,"TEDI Calc's (Summary)";#N/A,#N/A,TRUE,"TEDI Calc's (Detailed)"}</definedName>
    <definedName name="wrn.1995._.TEDI._.Calcs._1_2" localSheetId="14" hidden="1">{#N/A,#N/A,TRUE,"TEDI Calc's (Summary)";#N/A,#N/A,TRUE,"TEDI Calc's (Detailed)"}</definedName>
    <definedName name="wrn.1995._.TEDI._.Calcs._1_2" hidden="1">{#N/A,#N/A,TRUE,"TEDI Calc's (Summary)";#N/A,#N/A,TRUE,"TEDI Calc's (Detailed)"}</definedName>
    <definedName name="wrn.1995._.TEDI._.Calcs._1_2_1" localSheetId="12" hidden="1">{#N/A,#N/A,TRUE,"TEDI Calc's (Summary)";#N/A,#N/A,TRUE,"TEDI Calc's (Detailed)"}</definedName>
    <definedName name="wrn.1995._.TEDI._.Calcs._1_2_1" localSheetId="7" hidden="1">{#N/A,#N/A,TRUE,"TEDI Calc's (Summary)";#N/A,#N/A,TRUE,"TEDI Calc's (Detailed)"}</definedName>
    <definedName name="wrn.1995._.TEDI._.Calcs._1_2_1" localSheetId="14" hidden="1">{#N/A,#N/A,TRUE,"TEDI Calc's (Summary)";#N/A,#N/A,TRUE,"TEDI Calc's (Detailed)"}</definedName>
    <definedName name="wrn.1995._.TEDI._.Calcs._1_2_1" hidden="1">{#N/A,#N/A,TRUE,"TEDI Calc's (Summary)";#N/A,#N/A,TRUE,"TEDI Calc's (Detailed)"}</definedName>
    <definedName name="wrn.1995._.TEDI._.Calcs._1_2_1_1" localSheetId="12" hidden="1">{#N/A,#N/A,TRUE,"TEDI Calc's (Summary)";#N/A,#N/A,TRUE,"TEDI Calc's (Detailed)"}</definedName>
    <definedName name="wrn.1995._.TEDI._.Calcs._1_2_1_1" localSheetId="7" hidden="1">{#N/A,#N/A,TRUE,"TEDI Calc's (Summary)";#N/A,#N/A,TRUE,"TEDI Calc's (Detailed)"}</definedName>
    <definedName name="wrn.1995._.TEDI._.Calcs._1_2_1_1" localSheetId="14" hidden="1">{#N/A,#N/A,TRUE,"TEDI Calc's (Summary)";#N/A,#N/A,TRUE,"TEDI Calc's (Detailed)"}</definedName>
    <definedName name="wrn.1995._.TEDI._.Calcs._1_2_1_1" hidden="1">{#N/A,#N/A,TRUE,"TEDI Calc's (Summary)";#N/A,#N/A,TRUE,"TEDI Calc's (Detailed)"}</definedName>
    <definedName name="wrn.1995._.TEDI._.Calcs._1_2_1_2" localSheetId="12" hidden="1">{#N/A,#N/A,TRUE,"TEDI Calc's (Summary)";#N/A,#N/A,TRUE,"TEDI Calc's (Detailed)"}</definedName>
    <definedName name="wrn.1995._.TEDI._.Calcs._1_2_1_2" localSheetId="7" hidden="1">{#N/A,#N/A,TRUE,"TEDI Calc's (Summary)";#N/A,#N/A,TRUE,"TEDI Calc's (Detailed)"}</definedName>
    <definedName name="wrn.1995._.TEDI._.Calcs._1_2_1_2" localSheetId="14" hidden="1">{#N/A,#N/A,TRUE,"TEDI Calc's (Summary)";#N/A,#N/A,TRUE,"TEDI Calc's (Detailed)"}</definedName>
    <definedName name="wrn.1995._.TEDI._.Calcs._1_2_1_2" hidden="1">{#N/A,#N/A,TRUE,"TEDI Calc's (Summary)";#N/A,#N/A,TRUE,"TEDI Calc's (Detailed)"}</definedName>
    <definedName name="wrn.1995._.TEDI._.Calcs._1_2_2" localSheetId="12" hidden="1">{#N/A,#N/A,TRUE,"TEDI Calc's (Summary)";#N/A,#N/A,TRUE,"TEDI Calc's (Detailed)"}</definedName>
    <definedName name="wrn.1995._.TEDI._.Calcs._1_2_2" localSheetId="7" hidden="1">{#N/A,#N/A,TRUE,"TEDI Calc's (Summary)";#N/A,#N/A,TRUE,"TEDI Calc's (Detailed)"}</definedName>
    <definedName name="wrn.1995._.TEDI._.Calcs._1_2_2" localSheetId="14" hidden="1">{#N/A,#N/A,TRUE,"TEDI Calc's (Summary)";#N/A,#N/A,TRUE,"TEDI Calc's (Detailed)"}</definedName>
    <definedName name="wrn.1995._.TEDI._.Calcs._1_2_2" hidden="1">{#N/A,#N/A,TRUE,"TEDI Calc's (Summary)";#N/A,#N/A,TRUE,"TEDI Calc's (Detailed)"}</definedName>
    <definedName name="wrn.1995._.TEDI._.Calcs._1_2_2_1" localSheetId="12" hidden="1">{#N/A,#N/A,TRUE,"TEDI Calc's (Summary)";#N/A,#N/A,TRUE,"TEDI Calc's (Detailed)"}</definedName>
    <definedName name="wrn.1995._.TEDI._.Calcs._1_2_2_1" localSheetId="7" hidden="1">{#N/A,#N/A,TRUE,"TEDI Calc's (Summary)";#N/A,#N/A,TRUE,"TEDI Calc's (Detailed)"}</definedName>
    <definedName name="wrn.1995._.TEDI._.Calcs._1_2_2_1" localSheetId="14" hidden="1">{#N/A,#N/A,TRUE,"TEDI Calc's (Summary)";#N/A,#N/A,TRUE,"TEDI Calc's (Detailed)"}</definedName>
    <definedName name="wrn.1995._.TEDI._.Calcs._1_2_2_1" hidden="1">{#N/A,#N/A,TRUE,"TEDI Calc's (Summary)";#N/A,#N/A,TRUE,"TEDI Calc's (Detailed)"}</definedName>
    <definedName name="wrn.1995._.TEDI._.Calcs._1_2_2_2" localSheetId="12" hidden="1">{#N/A,#N/A,TRUE,"TEDI Calc's (Summary)";#N/A,#N/A,TRUE,"TEDI Calc's (Detailed)"}</definedName>
    <definedName name="wrn.1995._.TEDI._.Calcs._1_2_2_2" localSheetId="7" hidden="1">{#N/A,#N/A,TRUE,"TEDI Calc's (Summary)";#N/A,#N/A,TRUE,"TEDI Calc's (Detailed)"}</definedName>
    <definedName name="wrn.1995._.TEDI._.Calcs._1_2_2_2" localSheetId="14" hidden="1">{#N/A,#N/A,TRUE,"TEDI Calc's (Summary)";#N/A,#N/A,TRUE,"TEDI Calc's (Detailed)"}</definedName>
    <definedName name="wrn.1995._.TEDI._.Calcs._1_2_2_2" hidden="1">{#N/A,#N/A,TRUE,"TEDI Calc's (Summary)";#N/A,#N/A,TRUE,"TEDI Calc's (Detailed)"}</definedName>
    <definedName name="wrn.1995._.TEDI._.Calcs._1_2_3" localSheetId="12" hidden="1">{#N/A,#N/A,TRUE,"TEDI Calc's (Summary)";#N/A,#N/A,TRUE,"TEDI Calc's (Detailed)"}</definedName>
    <definedName name="wrn.1995._.TEDI._.Calcs._1_2_3" localSheetId="7" hidden="1">{#N/A,#N/A,TRUE,"TEDI Calc's (Summary)";#N/A,#N/A,TRUE,"TEDI Calc's (Detailed)"}</definedName>
    <definedName name="wrn.1995._.TEDI._.Calcs._1_2_3" localSheetId="14" hidden="1">{#N/A,#N/A,TRUE,"TEDI Calc's (Summary)";#N/A,#N/A,TRUE,"TEDI Calc's (Detailed)"}</definedName>
    <definedName name="wrn.1995._.TEDI._.Calcs._1_2_3" hidden="1">{#N/A,#N/A,TRUE,"TEDI Calc's (Summary)";#N/A,#N/A,TRUE,"TEDI Calc's (Detailed)"}</definedName>
    <definedName name="wrn.1995._.TEDI._.Calcs._1_2_3_1" localSheetId="12" hidden="1">{#N/A,#N/A,TRUE,"TEDI Calc's (Summary)";#N/A,#N/A,TRUE,"TEDI Calc's (Detailed)"}</definedName>
    <definedName name="wrn.1995._.TEDI._.Calcs._1_2_3_1" localSheetId="7" hidden="1">{#N/A,#N/A,TRUE,"TEDI Calc's (Summary)";#N/A,#N/A,TRUE,"TEDI Calc's (Detailed)"}</definedName>
    <definedName name="wrn.1995._.TEDI._.Calcs._1_2_3_1" localSheetId="14" hidden="1">{#N/A,#N/A,TRUE,"TEDI Calc's (Summary)";#N/A,#N/A,TRUE,"TEDI Calc's (Detailed)"}</definedName>
    <definedName name="wrn.1995._.TEDI._.Calcs._1_2_3_1" hidden="1">{#N/A,#N/A,TRUE,"TEDI Calc's (Summary)";#N/A,#N/A,TRUE,"TEDI Calc's (Detailed)"}</definedName>
    <definedName name="wrn.1995._.TEDI._.Calcs._1_2_3_2" localSheetId="12" hidden="1">{#N/A,#N/A,TRUE,"TEDI Calc's (Summary)";#N/A,#N/A,TRUE,"TEDI Calc's (Detailed)"}</definedName>
    <definedName name="wrn.1995._.TEDI._.Calcs._1_2_3_2" localSheetId="7" hidden="1">{#N/A,#N/A,TRUE,"TEDI Calc's (Summary)";#N/A,#N/A,TRUE,"TEDI Calc's (Detailed)"}</definedName>
    <definedName name="wrn.1995._.TEDI._.Calcs._1_2_3_2" localSheetId="14" hidden="1">{#N/A,#N/A,TRUE,"TEDI Calc's (Summary)";#N/A,#N/A,TRUE,"TEDI Calc's (Detailed)"}</definedName>
    <definedName name="wrn.1995._.TEDI._.Calcs._1_2_3_2" hidden="1">{#N/A,#N/A,TRUE,"TEDI Calc's (Summary)";#N/A,#N/A,TRUE,"TEDI Calc's (Detailed)"}</definedName>
    <definedName name="wrn.1995._.TEDI._.Calcs._1_2_4" localSheetId="12" hidden="1">{#N/A,#N/A,TRUE,"TEDI Calc's (Summary)";#N/A,#N/A,TRUE,"TEDI Calc's (Detailed)"}</definedName>
    <definedName name="wrn.1995._.TEDI._.Calcs._1_2_4" localSheetId="7" hidden="1">{#N/A,#N/A,TRUE,"TEDI Calc's (Summary)";#N/A,#N/A,TRUE,"TEDI Calc's (Detailed)"}</definedName>
    <definedName name="wrn.1995._.TEDI._.Calcs._1_2_4" localSheetId="14" hidden="1">{#N/A,#N/A,TRUE,"TEDI Calc's (Summary)";#N/A,#N/A,TRUE,"TEDI Calc's (Detailed)"}</definedName>
    <definedName name="wrn.1995._.TEDI._.Calcs._1_2_4" hidden="1">{#N/A,#N/A,TRUE,"TEDI Calc's (Summary)";#N/A,#N/A,TRUE,"TEDI Calc's (Detailed)"}</definedName>
    <definedName name="wrn.1995._.TEDI._.Calcs._1_2_4_1" localSheetId="12" hidden="1">{#N/A,#N/A,TRUE,"TEDI Calc's (Summary)";#N/A,#N/A,TRUE,"TEDI Calc's (Detailed)"}</definedName>
    <definedName name="wrn.1995._.TEDI._.Calcs._1_2_4_1" localSheetId="7" hidden="1">{#N/A,#N/A,TRUE,"TEDI Calc's (Summary)";#N/A,#N/A,TRUE,"TEDI Calc's (Detailed)"}</definedName>
    <definedName name="wrn.1995._.TEDI._.Calcs._1_2_4_1" localSheetId="14" hidden="1">{#N/A,#N/A,TRUE,"TEDI Calc's (Summary)";#N/A,#N/A,TRUE,"TEDI Calc's (Detailed)"}</definedName>
    <definedName name="wrn.1995._.TEDI._.Calcs._1_2_4_1" hidden="1">{#N/A,#N/A,TRUE,"TEDI Calc's (Summary)";#N/A,#N/A,TRUE,"TEDI Calc's (Detailed)"}</definedName>
    <definedName name="wrn.1995._.TEDI._.Calcs._1_2_4_2" localSheetId="12" hidden="1">{#N/A,#N/A,TRUE,"TEDI Calc's (Summary)";#N/A,#N/A,TRUE,"TEDI Calc's (Detailed)"}</definedName>
    <definedName name="wrn.1995._.TEDI._.Calcs._1_2_4_2" localSheetId="7" hidden="1">{#N/A,#N/A,TRUE,"TEDI Calc's (Summary)";#N/A,#N/A,TRUE,"TEDI Calc's (Detailed)"}</definedName>
    <definedName name="wrn.1995._.TEDI._.Calcs._1_2_4_2" localSheetId="14" hidden="1">{#N/A,#N/A,TRUE,"TEDI Calc's (Summary)";#N/A,#N/A,TRUE,"TEDI Calc's (Detailed)"}</definedName>
    <definedName name="wrn.1995._.TEDI._.Calcs._1_2_4_2" hidden="1">{#N/A,#N/A,TRUE,"TEDI Calc's (Summary)";#N/A,#N/A,TRUE,"TEDI Calc's (Detailed)"}</definedName>
    <definedName name="wrn.1995._.TEDI._.Calcs._1_2_5" localSheetId="12" hidden="1">{#N/A,#N/A,TRUE,"TEDI Calc's (Summary)";#N/A,#N/A,TRUE,"TEDI Calc's (Detailed)"}</definedName>
    <definedName name="wrn.1995._.TEDI._.Calcs._1_2_5" localSheetId="7" hidden="1">{#N/A,#N/A,TRUE,"TEDI Calc's (Summary)";#N/A,#N/A,TRUE,"TEDI Calc's (Detailed)"}</definedName>
    <definedName name="wrn.1995._.TEDI._.Calcs._1_2_5" localSheetId="14" hidden="1">{#N/A,#N/A,TRUE,"TEDI Calc's (Summary)";#N/A,#N/A,TRUE,"TEDI Calc's (Detailed)"}</definedName>
    <definedName name="wrn.1995._.TEDI._.Calcs._1_2_5" hidden="1">{#N/A,#N/A,TRUE,"TEDI Calc's (Summary)";#N/A,#N/A,TRUE,"TEDI Calc's (Detailed)"}</definedName>
    <definedName name="wrn.1995._.TEDI._.Calcs._1_2_5_1" localSheetId="12" hidden="1">{#N/A,#N/A,TRUE,"TEDI Calc's (Summary)";#N/A,#N/A,TRUE,"TEDI Calc's (Detailed)"}</definedName>
    <definedName name="wrn.1995._.TEDI._.Calcs._1_2_5_1" localSheetId="7" hidden="1">{#N/A,#N/A,TRUE,"TEDI Calc's (Summary)";#N/A,#N/A,TRUE,"TEDI Calc's (Detailed)"}</definedName>
    <definedName name="wrn.1995._.TEDI._.Calcs._1_2_5_1" localSheetId="14" hidden="1">{#N/A,#N/A,TRUE,"TEDI Calc's (Summary)";#N/A,#N/A,TRUE,"TEDI Calc's (Detailed)"}</definedName>
    <definedName name="wrn.1995._.TEDI._.Calcs._1_2_5_1" hidden="1">{#N/A,#N/A,TRUE,"TEDI Calc's (Summary)";#N/A,#N/A,TRUE,"TEDI Calc's (Detailed)"}</definedName>
    <definedName name="wrn.1995._.TEDI._.Calcs._1_2_5_2" localSheetId="12" hidden="1">{#N/A,#N/A,TRUE,"TEDI Calc's (Summary)";#N/A,#N/A,TRUE,"TEDI Calc's (Detailed)"}</definedName>
    <definedName name="wrn.1995._.TEDI._.Calcs._1_2_5_2" localSheetId="7" hidden="1">{#N/A,#N/A,TRUE,"TEDI Calc's (Summary)";#N/A,#N/A,TRUE,"TEDI Calc's (Detailed)"}</definedName>
    <definedName name="wrn.1995._.TEDI._.Calcs._1_2_5_2" localSheetId="14" hidden="1">{#N/A,#N/A,TRUE,"TEDI Calc's (Summary)";#N/A,#N/A,TRUE,"TEDI Calc's (Detailed)"}</definedName>
    <definedName name="wrn.1995._.TEDI._.Calcs._1_2_5_2" hidden="1">{#N/A,#N/A,TRUE,"TEDI Calc's (Summary)";#N/A,#N/A,TRUE,"TEDI Calc's (Detailed)"}</definedName>
    <definedName name="wrn.1995._.TEDI._.Calcs._1_3" localSheetId="12" hidden="1">{#N/A,#N/A,TRUE,"TEDI Calc's (Summary)";#N/A,#N/A,TRUE,"TEDI Calc's (Detailed)"}</definedName>
    <definedName name="wrn.1995._.TEDI._.Calcs._1_3" localSheetId="7" hidden="1">{#N/A,#N/A,TRUE,"TEDI Calc's (Summary)";#N/A,#N/A,TRUE,"TEDI Calc's (Detailed)"}</definedName>
    <definedName name="wrn.1995._.TEDI._.Calcs._1_3" localSheetId="14" hidden="1">{#N/A,#N/A,TRUE,"TEDI Calc's (Summary)";#N/A,#N/A,TRUE,"TEDI Calc's (Detailed)"}</definedName>
    <definedName name="wrn.1995._.TEDI._.Calcs._1_3" hidden="1">{#N/A,#N/A,TRUE,"TEDI Calc's (Summary)";#N/A,#N/A,TRUE,"TEDI Calc's (Detailed)"}</definedName>
    <definedName name="wrn.1995._.TEDI._.Calcs._1_3_1" localSheetId="12" hidden="1">{#N/A,#N/A,TRUE,"TEDI Calc's (Summary)";#N/A,#N/A,TRUE,"TEDI Calc's (Detailed)"}</definedName>
    <definedName name="wrn.1995._.TEDI._.Calcs._1_3_1" localSheetId="7" hidden="1">{#N/A,#N/A,TRUE,"TEDI Calc's (Summary)";#N/A,#N/A,TRUE,"TEDI Calc's (Detailed)"}</definedName>
    <definedName name="wrn.1995._.TEDI._.Calcs._1_3_1" localSheetId="14" hidden="1">{#N/A,#N/A,TRUE,"TEDI Calc's (Summary)";#N/A,#N/A,TRUE,"TEDI Calc's (Detailed)"}</definedName>
    <definedName name="wrn.1995._.TEDI._.Calcs._1_3_1" hidden="1">{#N/A,#N/A,TRUE,"TEDI Calc's (Summary)";#N/A,#N/A,TRUE,"TEDI Calc's (Detailed)"}</definedName>
    <definedName name="wrn.1995._.TEDI._.Calcs._1_3_1_1" localSheetId="12" hidden="1">{#N/A,#N/A,TRUE,"TEDI Calc's (Summary)";#N/A,#N/A,TRUE,"TEDI Calc's (Detailed)"}</definedName>
    <definedName name="wrn.1995._.TEDI._.Calcs._1_3_1_1" localSheetId="7" hidden="1">{#N/A,#N/A,TRUE,"TEDI Calc's (Summary)";#N/A,#N/A,TRUE,"TEDI Calc's (Detailed)"}</definedName>
    <definedName name="wrn.1995._.TEDI._.Calcs._1_3_1_1" localSheetId="14" hidden="1">{#N/A,#N/A,TRUE,"TEDI Calc's (Summary)";#N/A,#N/A,TRUE,"TEDI Calc's (Detailed)"}</definedName>
    <definedName name="wrn.1995._.TEDI._.Calcs._1_3_1_1" hidden="1">{#N/A,#N/A,TRUE,"TEDI Calc's (Summary)";#N/A,#N/A,TRUE,"TEDI Calc's (Detailed)"}</definedName>
    <definedName name="wrn.1995._.TEDI._.Calcs._1_3_1_2" localSheetId="12" hidden="1">{#N/A,#N/A,TRUE,"TEDI Calc's (Summary)";#N/A,#N/A,TRUE,"TEDI Calc's (Detailed)"}</definedName>
    <definedName name="wrn.1995._.TEDI._.Calcs._1_3_1_2" localSheetId="7" hidden="1">{#N/A,#N/A,TRUE,"TEDI Calc's (Summary)";#N/A,#N/A,TRUE,"TEDI Calc's (Detailed)"}</definedName>
    <definedName name="wrn.1995._.TEDI._.Calcs._1_3_1_2" localSheetId="14" hidden="1">{#N/A,#N/A,TRUE,"TEDI Calc's (Summary)";#N/A,#N/A,TRUE,"TEDI Calc's (Detailed)"}</definedName>
    <definedName name="wrn.1995._.TEDI._.Calcs._1_3_1_2" hidden="1">{#N/A,#N/A,TRUE,"TEDI Calc's (Summary)";#N/A,#N/A,TRUE,"TEDI Calc's (Detailed)"}</definedName>
    <definedName name="wrn.1995._.TEDI._.Calcs._1_3_2" localSheetId="12" hidden="1">{#N/A,#N/A,TRUE,"TEDI Calc's (Summary)";#N/A,#N/A,TRUE,"TEDI Calc's (Detailed)"}</definedName>
    <definedName name="wrn.1995._.TEDI._.Calcs._1_3_2" localSheetId="7" hidden="1">{#N/A,#N/A,TRUE,"TEDI Calc's (Summary)";#N/A,#N/A,TRUE,"TEDI Calc's (Detailed)"}</definedName>
    <definedName name="wrn.1995._.TEDI._.Calcs._1_3_2" localSheetId="14" hidden="1">{#N/A,#N/A,TRUE,"TEDI Calc's (Summary)";#N/A,#N/A,TRUE,"TEDI Calc's (Detailed)"}</definedName>
    <definedName name="wrn.1995._.TEDI._.Calcs._1_3_2" hidden="1">{#N/A,#N/A,TRUE,"TEDI Calc's (Summary)";#N/A,#N/A,TRUE,"TEDI Calc's (Detailed)"}</definedName>
    <definedName name="wrn.1995._.TEDI._.Calcs._1_3_2_1" localSheetId="12" hidden="1">{#N/A,#N/A,TRUE,"TEDI Calc's (Summary)";#N/A,#N/A,TRUE,"TEDI Calc's (Detailed)"}</definedName>
    <definedName name="wrn.1995._.TEDI._.Calcs._1_3_2_1" localSheetId="7" hidden="1">{#N/A,#N/A,TRUE,"TEDI Calc's (Summary)";#N/A,#N/A,TRUE,"TEDI Calc's (Detailed)"}</definedName>
    <definedName name="wrn.1995._.TEDI._.Calcs._1_3_2_1" localSheetId="14" hidden="1">{#N/A,#N/A,TRUE,"TEDI Calc's (Summary)";#N/A,#N/A,TRUE,"TEDI Calc's (Detailed)"}</definedName>
    <definedName name="wrn.1995._.TEDI._.Calcs._1_3_2_1" hidden="1">{#N/A,#N/A,TRUE,"TEDI Calc's (Summary)";#N/A,#N/A,TRUE,"TEDI Calc's (Detailed)"}</definedName>
    <definedName name="wrn.1995._.TEDI._.Calcs._1_3_2_2" localSheetId="12" hidden="1">{#N/A,#N/A,TRUE,"TEDI Calc's (Summary)";#N/A,#N/A,TRUE,"TEDI Calc's (Detailed)"}</definedName>
    <definedName name="wrn.1995._.TEDI._.Calcs._1_3_2_2" localSheetId="7" hidden="1">{#N/A,#N/A,TRUE,"TEDI Calc's (Summary)";#N/A,#N/A,TRUE,"TEDI Calc's (Detailed)"}</definedName>
    <definedName name="wrn.1995._.TEDI._.Calcs._1_3_2_2" localSheetId="14" hidden="1">{#N/A,#N/A,TRUE,"TEDI Calc's (Summary)";#N/A,#N/A,TRUE,"TEDI Calc's (Detailed)"}</definedName>
    <definedName name="wrn.1995._.TEDI._.Calcs._1_3_2_2" hidden="1">{#N/A,#N/A,TRUE,"TEDI Calc's (Summary)";#N/A,#N/A,TRUE,"TEDI Calc's (Detailed)"}</definedName>
    <definedName name="wrn.1995._.TEDI._.Calcs._1_3_3" localSheetId="12" hidden="1">{#N/A,#N/A,TRUE,"TEDI Calc's (Summary)";#N/A,#N/A,TRUE,"TEDI Calc's (Detailed)"}</definedName>
    <definedName name="wrn.1995._.TEDI._.Calcs._1_3_3" localSheetId="7" hidden="1">{#N/A,#N/A,TRUE,"TEDI Calc's (Summary)";#N/A,#N/A,TRUE,"TEDI Calc's (Detailed)"}</definedName>
    <definedName name="wrn.1995._.TEDI._.Calcs._1_3_3" localSheetId="14" hidden="1">{#N/A,#N/A,TRUE,"TEDI Calc's (Summary)";#N/A,#N/A,TRUE,"TEDI Calc's (Detailed)"}</definedName>
    <definedName name="wrn.1995._.TEDI._.Calcs._1_3_3" hidden="1">{#N/A,#N/A,TRUE,"TEDI Calc's (Summary)";#N/A,#N/A,TRUE,"TEDI Calc's (Detailed)"}</definedName>
    <definedName name="wrn.1995._.TEDI._.Calcs._1_3_3_1" localSheetId="12" hidden="1">{#N/A,#N/A,TRUE,"TEDI Calc's (Summary)";#N/A,#N/A,TRUE,"TEDI Calc's (Detailed)"}</definedName>
    <definedName name="wrn.1995._.TEDI._.Calcs._1_3_3_1" localSheetId="7" hidden="1">{#N/A,#N/A,TRUE,"TEDI Calc's (Summary)";#N/A,#N/A,TRUE,"TEDI Calc's (Detailed)"}</definedName>
    <definedName name="wrn.1995._.TEDI._.Calcs._1_3_3_1" localSheetId="14" hidden="1">{#N/A,#N/A,TRUE,"TEDI Calc's (Summary)";#N/A,#N/A,TRUE,"TEDI Calc's (Detailed)"}</definedName>
    <definedName name="wrn.1995._.TEDI._.Calcs._1_3_3_1" hidden="1">{#N/A,#N/A,TRUE,"TEDI Calc's (Summary)";#N/A,#N/A,TRUE,"TEDI Calc's (Detailed)"}</definedName>
    <definedName name="wrn.1995._.TEDI._.Calcs._1_3_3_2" localSheetId="12" hidden="1">{#N/A,#N/A,TRUE,"TEDI Calc's (Summary)";#N/A,#N/A,TRUE,"TEDI Calc's (Detailed)"}</definedName>
    <definedName name="wrn.1995._.TEDI._.Calcs._1_3_3_2" localSheetId="7" hidden="1">{#N/A,#N/A,TRUE,"TEDI Calc's (Summary)";#N/A,#N/A,TRUE,"TEDI Calc's (Detailed)"}</definedName>
    <definedName name="wrn.1995._.TEDI._.Calcs._1_3_3_2" localSheetId="14" hidden="1">{#N/A,#N/A,TRUE,"TEDI Calc's (Summary)";#N/A,#N/A,TRUE,"TEDI Calc's (Detailed)"}</definedName>
    <definedName name="wrn.1995._.TEDI._.Calcs._1_3_3_2" hidden="1">{#N/A,#N/A,TRUE,"TEDI Calc's (Summary)";#N/A,#N/A,TRUE,"TEDI Calc's (Detailed)"}</definedName>
    <definedName name="wrn.1995._.TEDI._.Calcs._1_3_4" localSheetId="12" hidden="1">{#N/A,#N/A,TRUE,"TEDI Calc's (Summary)";#N/A,#N/A,TRUE,"TEDI Calc's (Detailed)"}</definedName>
    <definedName name="wrn.1995._.TEDI._.Calcs._1_3_4" localSheetId="7" hidden="1">{#N/A,#N/A,TRUE,"TEDI Calc's (Summary)";#N/A,#N/A,TRUE,"TEDI Calc's (Detailed)"}</definedName>
    <definedName name="wrn.1995._.TEDI._.Calcs._1_3_4" localSheetId="14" hidden="1">{#N/A,#N/A,TRUE,"TEDI Calc's (Summary)";#N/A,#N/A,TRUE,"TEDI Calc's (Detailed)"}</definedName>
    <definedName name="wrn.1995._.TEDI._.Calcs._1_3_4" hidden="1">{#N/A,#N/A,TRUE,"TEDI Calc's (Summary)";#N/A,#N/A,TRUE,"TEDI Calc's (Detailed)"}</definedName>
    <definedName name="wrn.1995._.TEDI._.Calcs._1_3_4_1" localSheetId="12" hidden="1">{#N/A,#N/A,TRUE,"TEDI Calc's (Summary)";#N/A,#N/A,TRUE,"TEDI Calc's (Detailed)"}</definedName>
    <definedName name="wrn.1995._.TEDI._.Calcs._1_3_4_1" localSheetId="7" hidden="1">{#N/A,#N/A,TRUE,"TEDI Calc's (Summary)";#N/A,#N/A,TRUE,"TEDI Calc's (Detailed)"}</definedName>
    <definedName name="wrn.1995._.TEDI._.Calcs._1_3_4_1" localSheetId="14" hidden="1">{#N/A,#N/A,TRUE,"TEDI Calc's (Summary)";#N/A,#N/A,TRUE,"TEDI Calc's (Detailed)"}</definedName>
    <definedName name="wrn.1995._.TEDI._.Calcs._1_3_4_1" hidden="1">{#N/A,#N/A,TRUE,"TEDI Calc's (Summary)";#N/A,#N/A,TRUE,"TEDI Calc's (Detailed)"}</definedName>
    <definedName name="wrn.1995._.TEDI._.Calcs._1_3_4_2" localSheetId="12" hidden="1">{#N/A,#N/A,TRUE,"TEDI Calc's (Summary)";#N/A,#N/A,TRUE,"TEDI Calc's (Detailed)"}</definedName>
    <definedName name="wrn.1995._.TEDI._.Calcs._1_3_4_2" localSheetId="7" hidden="1">{#N/A,#N/A,TRUE,"TEDI Calc's (Summary)";#N/A,#N/A,TRUE,"TEDI Calc's (Detailed)"}</definedName>
    <definedName name="wrn.1995._.TEDI._.Calcs._1_3_4_2" localSheetId="14" hidden="1">{#N/A,#N/A,TRUE,"TEDI Calc's (Summary)";#N/A,#N/A,TRUE,"TEDI Calc's (Detailed)"}</definedName>
    <definedName name="wrn.1995._.TEDI._.Calcs._1_3_4_2" hidden="1">{#N/A,#N/A,TRUE,"TEDI Calc's (Summary)";#N/A,#N/A,TRUE,"TEDI Calc's (Detailed)"}</definedName>
    <definedName name="wrn.1995._.TEDI._.Calcs._1_3_5" localSheetId="12" hidden="1">{#N/A,#N/A,TRUE,"TEDI Calc's (Summary)";#N/A,#N/A,TRUE,"TEDI Calc's (Detailed)"}</definedName>
    <definedName name="wrn.1995._.TEDI._.Calcs._1_3_5" localSheetId="7" hidden="1">{#N/A,#N/A,TRUE,"TEDI Calc's (Summary)";#N/A,#N/A,TRUE,"TEDI Calc's (Detailed)"}</definedName>
    <definedName name="wrn.1995._.TEDI._.Calcs._1_3_5" localSheetId="14" hidden="1">{#N/A,#N/A,TRUE,"TEDI Calc's (Summary)";#N/A,#N/A,TRUE,"TEDI Calc's (Detailed)"}</definedName>
    <definedName name="wrn.1995._.TEDI._.Calcs._1_3_5" hidden="1">{#N/A,#N/A,TRUE,"TEDI Calc's (Summary)";#N/A,#N/A,TRUE,"TEDI Calc's (Detailed)"}</definedName>
    <definedName name="wrn.1995._.TEDI._.Calcs._1_3_5_1" localSheetId="12" hidden="1">{#N/A,#N/A,TRUE,"TEDI Calc's (Summary)";#N/A,#N/A,TRUE,"TEDI Calc's (Detailed)"}</definedName>
    <definedName name="wrn.1995._.TEDI._.Calcs._1_3_5_1" localSheetId="7" hidden="1">{#N/A,#N/A,TRUE,"TEDI Calc's (Summary)";#N/A,#N/A,TRUE,"TEDI Calc's (Detailed)"}</definedName>
    <definedName name="wrn.1995._.TEDI._.Calcs._1_3_5_1" localSheetId="14" hidden="1">{#N/A,#N/A,TRUE,"TEDI Calc's (Summary)";#N/A,#N/A,TRUE,"TEDI Calc's (Detailed)"}</definedName>
    <definedName name="wrn.1995._.TEDI._.Calcs._1_3_5_1" hidden="1">{#N/A,#N/A,TRUE,"TEDI Calc's (Summary)";#N/A,#N/A,TRUE,"TEDI Calc's (Detailed)"}</definedName>
    <definedName name="wrn.1995._.TEDI._.Calcs._1_3_5_2" localSheetId="12" hidden="1">{#N/A,#N/A,TRUE,"TEDI Calc's (Summary)";#N/A,#N/A,TRUE,"TEDI Calc's (Detailed)"}</definedName>
    <definedName name="wrn.1995._.TEDI._.Calcs._1_3_5_2" localSheetId="7" hidden="1">{#N/A,#N/A,TRUE,"TEDI Calc's (Summary)";#N/A,#N/A,TRUE,"TEDI Calc's (Detailed)"}</definedName>
    <definedName name="wrn.1995._.TEDI._.Calcs._1_3_5_2" localSheetId="14" hidden="1">{#N/A,#N/A,TRUE,"TEDI Calc's (Summary)";#N/A,#N/A,TRUE,"TEDI Calc's (Detailed)"}</definedName>
    <definedName name="wrn.1995._.TEDI._.Calcs._1_3_5_2" hidden="1">{#N/A,#N/A,TRUE,"TEDI Calc's (Summary)";#N/A,#N/A,TRUE,"TEDI Calc's (Detailed)"}</definedName>
    <definedName name="wrn.1995._.TEDI._.Calcs._1_4" localSheetId="12" hidden="1">{#N/A,#N/A,TRUE,"TEDI Calc's (Summary)";#N/A,#N/A,TRUE,"TEDI Calc's (Detailed)"}</definedName>
    <definedName name="wrn.1995._.TEDI._.Calcs._1_4" localSheetId="7" hidden="1">{#N/A,#N/A,TRUE,"TEDI Calc's (Summary)";#N/A,#N/A,TRUE,"TEDI Calc's (Detailed)"}</definedName>
    <definedName name="wrn.1995._.TEDI._.Calcs._1_4" localSheetId="14" hidden="1">{#N/A,#N/A,TRUE,"TEDI Calc's (Summary)";#N/A,#N/A,TRUE,"TEDI Calc's (Detailed)"}</definedName>
    <definedName name="wrn.1995._.TEDI._.Calcs._1_4" hidden="1">{#N/A,#N/A,TRUE,"TEDI Calc's (Summary)";#N/A,#N/A,TRUE,"TEDI Calc's (Detailed)"}</definedName>
    <definedName name="wrn.1995._.TEDI._.Calcs._1_4_1" localSheetId="12" hidden="1">{#N/A,#N/A,TRUE,"TEDI Calc's (Summary)";#N/A,#N/A,TRUE,"TEDI Calc's (Detailed)"}</definedName>
    <definedName name="wrn.1995._.TEDI._.Calcs._1_4_1" localSheetId="7" hidden="1">{#N/A,#N/A,TRUE,"TEDI Calc's (Summary)";#N/A,#N/A,TRUE,"TEDI Calc's (Detailed)"}</definedName>
    <definedName name="wrn.1995._.TEDI._.Calcs._1_4_1" localSheetId="14" hidden="1">{#N/A,#N/A,TRUE,"TEDI Calc's (Summary)";#N/A,#N/A,TRUE,"TEDI Calc's (Detailed)"}</definedName>
    <definedName name="wrn.1995._.TEDI._.Calcs._1_4_1" hidden="1">{#N/A,#N/A,TRUE,"TEDI Calc's (Summary)";#N/A,#N/A,TRUE,"TEDI Calc's (Detailed)"}</definedName>
    <definedName name="wrn.1995._.TEDI._.Calcs._1_4_1_1" localSheetId="12" hidden="1">{#N/A,#N/A,TRUE,"TEDI Calc's (Summary)";#N/A,#N/A,TRUE,"TEDI Calc's (Detailed)"}</definedName>
    <definedName name="wrn.1995._.TEDI._.Calcs._1_4_1_1" localSheetId="7" hidden="1">{#N/A,#N/A,TRUE,"TEDI Calc's (Summary)";#N/A,#N/A,TRUE,"TEDI Calc's (Detailed)"}</definedName>
    <definedName name="wrn.1995._.TEDI._.Calcs._1_4_1_1" localSheetId="14" hidden="1">{#N/A,#N/A,TRUE,"TEDI Calc's (Summary)";#N/A,#N/A,TRUE,"TEDI Calc's (Detailed)"}</definedName>
    <definedName name="wrn.1995._.TEDI._.Calcs._1_4_1_1" hidden="1">{#N/A,#N/A,TRUE,"TEDI Calc's (Summary)";#N/A,#N/A,TRUE,"TEDI Calc's (Detailed)"}</definedName>
    <definedName name="wrn.1995._.TEDI._.Calcs._1_4_1_2" localSheetId="12" hidden="1">{#N/A,#N/A,TRUE,"TEDI Calc's (Summary)";#N/A,#N/A,TRUE,"TEDI Calc's (Detailed)"}</definedName>
    <definedName name="wrn.1995._.TEDI._.Calcs._1_4_1_2" localSheetId="7" hidden="1">{#N/A,#N/A,TRUE,"TEDI Calc's (Summary)";#N/A,#N/A,TRUE,"TEDI Calc's (Detailed)"}</definedName>
    <definedName name="wrn.1995._.TEDI._.Calcs._1_4_1_2" localSheetId="14" hidden="1">{#N/A,#N/A,TRUE,"TEDI Calc's (Summary)";#N/A,#N/A,TRUE,"TEDI Calc's (Detailed)"}</definedName>
    <definedName name="wrn.1995._.TEDI._.Calcs._1_4_1_2" hidden="1">{#N/A,#N/A,TRUE,"TEDI Calc's (Summary)";#N/A,#N/A,TRUE,"TEDI Calc's (Detailed)"}</definedName>
    <definedName name="wrn.1995._.TEDI._.Calcs._1_4_2" localSheetId="12" hidden="1">{#N/A,#N/A,TRUE,"TEDI Calc's (Summary)";#N/A,#N/A,TRUE,"TEDI Calc's (Detailed)"}</definedName>
    <definedName name="wrn.1995._.TEDI._.Calcs._1_4_2" localSheetId="7" hidden="1">{#N/A,#N/A,TRUE,"TEDI Calc's (Summary)";#N/A,#N/A,TRUE,"TEDI Calc's (Detailed)"}</definedName>
    <definedName name="wrn.1995._.TEDI._.Calcs._1_4_2" localSheetId="14" hidden="1">{#N/A,#N/A,TRUE,"TEDI Calc's (Summary)";#N/A,#N/A,TRUE,"TEDI Calc's (Detailed)"}</definedName>
    <definedName name="wrn.1995._.TEDI._.Calcs._1_4_2" hidden="1">{#N/A,#N/A,TRUE,"TEDI Calc's (Summary)";#N/A,#N/A,TRUE,"TEDI Calc's (Detailed)"}</definedName>
    <definedName name="wrn.1995._.TEDI._.Calcs._1_4_2_1" localSheetId="12" hidden="1">{#N/A,#N/A,TRUE,"TEDI Calc's (Summary)";#N/A,#N/A,TRUE,"TEDI Calc's (Detailed)"}</definedName>
    <definedName name="wrn.1995._.TEDI._.Calcs._1_4_2_1" localSheetId="7" hidden="1">{#N/A,#N/A,TRUE,"TEDI Calc's (Summary)";#N/A,#N/A,TRUE,"TEDI Calc's (Detailed)"}</definedName>
    <definedName name="wrn.1995._.TEDI._.Calcs._1_4_2_1" localSheetId="14" hidden="1">{#N/A,#N/A,TRUE,"TEDI Calc's (Summary)";#N/A,#N/A,TRUE,"TEDI Calc's (Detailed)"}</definedName>
    <definedName name="wrn.1995._.TEDI._.Calcs._1_4_2_1" hidden="1">{#N/A,#N/A,TRUE,"TEDI Calc's (Summary)";#N/A,#N/A,TRUE,"TEDI Calc's (Detailed)"}</definedName>
    <definedName name="wrn.1995._.TEDI._.Calcs._1_4_2_2" localSheetId="12" hidden="1">{#N/A,#N/A,TRUE,"TEDI Calc's (Summary)";#N/A,#N/A,TRUE,"TEDI Calc's (Detailed)"}</definedName>
    <definedName name="wrn.1995._.TEDI._.Calcs._1_4_2_2" localSheetId="7" hidden="1">{#N/A,#N/A,TRUE,"TEDI Calc's (Summary)";#N/A,#N/A,TRUE,"TEDI Calc's (Detailed)"}</definedName>
    <definedName name="wrn.1995._.TEDI._.Calcs._1_4_2_2" localSheetId="14" hidden="1">{#N/A,#N/A,TRUE,"TEDI Calc's (Summary)";#N/A,#N/A,TRUE,"TEDI Calc's (Detailed)"}</definedName>
    <definedName name="wrn.1995._.TEDI._.Calcs._1_4_2_2" hidden="1">{#N/A,#N/A,TRUE,"TEDI Calc's (Summary)";#N/A,#N/A,TRUE,"TEDI Calc's (Detailed)"}</definedName>
    <definedName name="wrn.1995._.TEDI._.Calcs._1_4_3" localSheetId="12" hidden="1">{#N/A,#N/A,TRUE,"TEDI Calc's (Summary)";#N/A,#N/A,TRUE,"TEDI Calc's (Detailed)"}</definedName>
    <definedName name="wrn.1995._.TEDI._.Calcs._1_4_3" localSheetId="7" hidden="1">{#N/A,#N/A,TRUE,"TEDI Calc's (Summary)";#N/A,#N/A,TRUE,"TEDI Calc's (Detailed)"}</definedName>
    <definedName name="wrn.1995._.TEDI._.Calcs._1_4_3" localSheetId="14" hidden="1">{#N/A,#N/A,TRUE,"TEDI Calc's (Summary)";#N/A,#N/A,TRUE,"TEDI Calc's (Detailed)"}</definedName>
    <definedName name="wrn.1995._.TEDI._.Calcs._1_4_3" hidden="1">{#N/A,#N/A,TRUE,"TEDI Calc's (Summary)";#N/A,#N/A,TRUE,"TEDI Calc's (Detailed)"}</definedName>
    <definedName name="wrn.1995._.TEDI._.Calcs._1_4_3_1" localSheetId="12" hidden="1">{#N/A,#N/A,TRUE,"TEDI Calc's (Summary)";#N/A,#N/A,TRUE,"TEDI Calc's (Detailed)"}</definedName>
    <definedName name="wrn.1995._.TEDI._.Calcs._1_4_3_1" localSheetId="7" hidden="1">{#N/A,#N/A,TRUE,"TEDI Calc's (Summary)";#N/A,#N/A,TRUE,"TEDI Calc's (Detailed)"}</definedName>
    <definedName name="wrn.1995._.TEDI._.Calcs._1_4_3_1" localSheetId="14" hidden="1">{#N/A,#N/A,TRUE,"TEDI Calc's (Summary)";#N/A,#N/A,TRUE,"TEDI Calc's (Detailed)"}</definedName>
    <definedName name="wrn.1995._.TEDI._.Calcs._1_4_3_1" hidden="1">{#N/A,#N/A,TRUE,"TEDI Calc's (Summary)";#N/A,#N/A,TRUE,"TEDI Calc's (Detailed)"}</definedName>
    <definedName name="wrn.1995._.TEDI._.Calcs._1_4_3_2" localSheetId="12" hidden="1">{#N/A,#N/A,TRUE,"TEDI Calc's (Summary)";#N/A,#N/A,TRUE,"TEDI Calc's (Detailed)"}</definedName>
    <definedName name="wrn.1995._.TEDI._.Calcs._1_4_3_2" localSheetId="7" hidden="1">{#N/A,#N/A,TRUE,"TEDI Calc's (Summary)";#N/A,#N/A,TRUE,"TEDI Calc's (Detailed)"}</definedName>
    <definedName name="wrn.1995._.TEDI._.Calcs._1_4_3_2" localSheetId="14" hidden="1">{#N/A,#N/A,TRUE,"TEDI Calc's (Summary)";#N/A,#N/A,TRUE,"TEDI Calc's (Detailed)"}</definedName>
    <definedName name="wrn.1995._.TEDI._.Calcs._1_4_3_2" hidden="1">{#N/A,#N/A,TRUE,"TEDI Calc's (Summary)";#N/A,#N/A,TRUE,"TEDI Calc's (Detailed)"}</definedName>
    <definedName name="wrn.1995._.TEDI._.Calcs._1_4_4" localSheetId="12" hidden="1">{#N/A,#N/A,TRUE,"TEDI Calc's (Summary)";#N/A,#N/A,TRUE,"TEDI Calc's (Detailed)"}</definedName>
    <definedName name="wrn.1995._.TEDI._.Calcs._1_4_4" localSheetId="7" hidden="1">{#N/A,#N/A,TRUE,"TEDI Calc's (Summary)";#N/A,#N/A,TRUE,"TEDI Calc's (Detailed)"}</definedName>
    <definedName name="wrn.1995._.TEDI._.Calcs._1_4_4" localSheetId="14" hidden="1">{#N/A,#N/A,TRUE,"TEDI Calc's (Summary)";#N/A,#N/A,TRUE,"TEDI Calc's (Detailed)"}</definedName>
    <definedName name="wrn.1995._.TEDI._.Calcs._1_4_4" hidden="1">{#N/A,#N/A,TRUE,"TEDI Calc's (Summary)";#N/A,#N/A,TRUE,"TEDI Calc's (Detailed)"}</definedName>
    <definedName name="wrn.1995._.TEDI._.Calcs._1_4_4_1" localSheetId="12" hidden="1">{#N/A,#N/A,TRUE,"TEDI Calc's (Summary)";#N/A,#N/A,TRUE,"TEDI Calc's (Detailed)"}</definedName>
    <definedName name="wrn.1995._.TEDI._.Calcs._1_4_4_1" localSheetId="7" hidden="1">{#N/A,#N/A,TRUE,"TEDI Calc's (Summary)";#N/A,#N/A,TRUE,"TEDI Calc's (Detailed)"}</definedName>
    <definedName name="wrn.1995._.TEDI._.Calcs._1_4_4_1" localSheetId="14" hidden="1">{#N/A,#N/A,TRUE,"TEDI Calc's (Summary)";#N/A,#N/A,TRUE,"TEDI Calc's (Detailed)"}</definedName>
    <definedName name="wrn.1995._.TEDI._.Calcs._1_4_4_1" hidden="1">{#N/A,#N/A,TRUE,"TEDI Calc's (Summary)";#N/A,#N/A,TRUE,"TEDI Calc's (Detailed)"}</definedName>
    <definedName name="wrn.1995._.TEDI._.Calcs._1_4_4_2" localSheetId="12" hidden="1">{#N/A,#N/A,TRUE,"TEDI Calc's (Summary)";#N/A,#N/A,TRUE,"TEDI Calc's (Detailed)"}</definedName>
    <definedName name="wrn.1995._.TEDI._.Calcs._1_4_4_2" localSheetId="7" hidden="1">{#N/A,#N/A,TRUE,"TEDI Calc's (Summary)";#N/A,#N/A,TRUE,"TEDI Calc's (Detailed)"}</definedName>
    <definedName name="wrn.1995._.TEDI._.Calcs._1_4_4_2" localSheetId="14" hidden="1">{#N/A,#N/A,TRUE,"TEDI Calc's (Summary)";#N/A,#N/A,TRUE,"TEDI Calc's (Detailed)"}</definedName>
    <definedName name="wrn.1995._.TEDI._.Calcs._1_4_4_2" hidden="1">{#N/A,#N/A,TRUE,"TEDI Calc's (Summary)";#N/A,#N/A,TRUE,"TEDI Calc's (Detailed)"}</definedName>
    <definedName name="wrn.1995._.TEDI._.Calcs._1_4_5" localSheetId="12" hidden="1">{#N/A,#N/A,TRUE,"TEDI Calc's (Summary)";#N/A,#N/A,TRUE,"TEDI Calc's (Detailed)"}</definedName>
    <definedName name="wrn.1995._.TEDI._.Calcs._1_4_5" localSheetId="7" hidden="1">{#N/A,#N/A,TRUE,"TEDI Calc's (Summary)";#N/A,#N/A,TRUE,"TEDI Calc's (Detailed)"}</definedName>
    <definedName name="wrn.1995._.TEDI._.Calcs._1_4_5" localSheetId="14" hidden="1">{#N/A,#N/A,TRUE,"TEDI Calc's (Summary)";#N/A,#N/A,TRUE,"TEDI Calc's (Detailed)"}</definedName>
    <definedName name="wrn.1995._.TEDI._.Calcs._1_4_5" hidden="1">{#N/A,#N/A,TRUE,"TEDI Calc's (Summary)";#N/A,#N/A,TRUE,"TEDI Calc's (Detailed)"}</definedName>
    <definedName name="wrn.1995._.TEDI._.Calcs._1_4_5_1" localSheetId="12" hidden="1">{#N/A,#N/A,TRUE,"TEDI Calc's (Summary)";#N/A,#N/A,TRUE,"TEDI Calc's (Detailed)"}</definedName>
    <definedName name="wrn.1995._.TEDI._.Calcs._1_4_5_1" localSheetId="7" hidden="1">{#N/A,#N/A,TRUE,"TEDI Calc's (Summary)";#N/A,#N/A,TRUE,"TEDI Calc's (Detailed)"}</definedName>
    <definedName name="wrn.1995._.TEDI._.Calcs._1_4_5_1" localSheetId="14" hidden="1">{#N/A,#N/A,TRUE,"TEDI Calc's (Summary)";#N/A,#N/A,TRUE,"TEDI Calc's (Detailed)"}</definedName>
    <definedName name="wrn.1995._.TEDI._.Calcs._1_4_5_1" hidden="1">{#N/A,#N/A,TRUE,"TEDI Calc's (Summary)";#N/A,#N/A,TRUE,"TEDI Calc's (Detailed)"}</definedName>
    <definedName name="wrn.1995._.TEDI._.Calcs._1_4_5_2" localSheetId="12" hidden="1">{#N/A,#N/A,TRUE,"TEDI Calc's (Summary)";#N/A,#N/A,TRUE,"TEDI Calc's (Detailed)"}</definedName>
    <definedName name="wrn.1995._.TEDI._.Calcs._1_4_5_2" localSheetId="7" hidden="1">{#N/A,#N/A,TRUE,"TEDI Calc's (Summary)";#N/A,#N/A,TRUE,"TEDI Calc's (Detailed)"}</definedName>
    <definedName name="wrn.1995._.TEDI._.Calcs._1_4_5_2" localSheetId="14" hidden="1">{#N/A,#N/A,TRUE,"TEDI Calc's (Summary)";#N/A,#N/A,TRUE,"TEDI Calc's (Detailed)"}</definedName>
    <definedName name="wrn.1995._.TEDI._.Calcs._1_4_5_2" hidden="1">{#N/A,#N/A,TRUE,"TEDI Calc's (Summary)";#N/A,#N/A,TRUE,"TEDI Calc's (Detailed)"}</definedName>
    <definedName name="wrn.1995._.TEDI._.Calcs._1_5" localSheetId="12" hidden="1">{#N/A,#N/A,TRUE,"TEDI Calc's (Summary)";#N/A,#N/A,TRUE,"TEDI Calc's (Detailed)"}</definedName>
    <definedName name="wrn.1995._.TEDI._.Calcs._1_5" localSheetId="7" hidden="1">{#N/A,#N/A,TRUE,"TEDI Calc's (Summary)";#N/A,#N/A,TRUE,"TEDI Calc's (Detailed)"}</definedName>
    <definedName name="wrn.1995._.TEDI._.Calcs._1_5" localSheetId="14" hidden="1">{#N/A,#N/A,TRUE,"TEDI Calc's (Summary)";#N/A,#N/A,TRUE,"TEDI Calc's (Detailed)"}</definedName>
    <definedName name="wrn.1995._.TEDI._.Calcs._1_5" hidden="1">{#N/A,#N/A,TRUE,"TEDI Calc's (Summary)";#N/A,#N/A,TRUE,"TEDI Calc's (Detailed)"}</definedName>
    <definedName name="wrn.1995._.TEDI._.Calcs._1_5_1" localSheetId="12" hidden="1">{#N/A,#N/A,TRUE,"TEDI Calc's (Summary)";#N/A,#N/A,TRUE,"TEDI Calc's (Detailed)"}</definedName>
    <definedName name="wrn.1995._.TEDI._.Calcs._1_5_1" localSheetId="7" hidden="1">{#N/A,#N/A,TRUE,"TEDI Calc's (Summary)";#N/A,#N/A,TRUE,"TEDI Calc's (Detailed)"}</definedName>
    <definedName name="wrn.1995._.TEDI._.Calcs._1_5_1" localSheetId="14" hidden="1">{#N/A,#N/A,TRUE,"TEDI Calc's (Summary)";#N/A,#N/A,TRUE,"TEDI Calc's (Detailed)"}</definedName>
    <definedName name="wrn.1995._.TEDI._.Calcs._1_5_1" hidden="1">{#N/A,#N/A,TRUE,"TEDI Calc's (Summary)";#N/A,#N/A,TRUE,"TEDI Calc's (Detailed)"}</definedName>
    <definedName name="wrn.1995._.TEDI._.Calcs._1_5_2" localSheetId="12" hidden="1">{#N/A,#N/A,TRUE,"TEDI Calc's (Summary)";#N/A,#N/A,TRUE,"TEDI Calc's (Detailed)"}</definedName>
    <definedName name="wrn.1995._.TEDI._.Calcs._1_5_2" localSheetId="7" hidden="1">{#N/A,#N/A,TRUE,"TEDI Calc's (Summary)";#N/A,#N/A,TRUE,"TEDI Calc's (Detailed)"}</definedName>
    <definedName name="wrn.1995._.TEDI._.Calcs._1_5_2" localSheetId="14" hidden="1">{#N/A,#N/A,TRUE,"TEDI Calc's (Summary)";#N/A,#N/A,TRUE,"TEDI Calc's (Detailed)"}</definedName>
    <definedName name="wrn.1995._.TEDI._.Calcs._1_5_2" hidden="1">{#N/A,#N/A,TRUE,"TEDI Calc's (Summary)";#N/A,#N/A,TRUE,"TEDI Calc's (Detailed)"}</definedName>
    <definedName name="wrn.1995._.TEDI._.Calcs._2" localSheetId="12" hidden="1">{#N/A,#N/A,TRUE,"TEDI Calc's (Summary)";#N/A,#N/A,TRUE,"TEDI Calc's (Detailed)"}</definedName>
    <definedName name="wrn.1995._.TEDI._.Calcs._2" localSheetId="7" hidden="1">{#N/A,#N/A,TRUE,"TEDI Calc's (Summary)";#N/A,#N/A,TRUE,"TEDI Calc's (Detailed)"}</definedName>
    <definedName name="wrn.1995._.TEDI._.Calcs._2" localSheetId="14" hidden="1">{#N/A,#N/A,TRUE,"TEDI Calc's (Summary)";#N/A,#N/A,TRUE,"TEDI Calc's (Detailed)"}</definedName>
    <definedName name="wrn.1995._.TEDI._.Calcs._2" hidden="1">{#N/A,#N/A,TRUE,"TEDI Calc's (Summary)";#N/A,#N/A,TRUE,"TEDI Calc's (Detailed)"}</definedName>
    <definedName name="wrn.1995._.TEDI._.Calcs._2_1" localSheetId="12" hidden="1">{#N/A,#N/A,TRUE,"TEDI Calc's (Summary)";#N/A,#N/A,TRUE,"TEDI Calc's (Detailed)"}</definedName>
    <definedName name="wrn.1995._.TEDI._.Calcs._2_1" localSheetId="7" hidden="1">{#N/A,#N/A,TRUE,"TEDI Calc's (Summary)";#N/A,#N/A,TRUE,"TEDI Calc's (Detailed)"}</definedName>
    <definedName name="wrn.1995._.TEDI._.Calcs._2_1" localSheetId="14" hidden="1">{#N/A,#N/A,TRUE,"TEDI Calc's (Summary)";#N/A,#N/A,TRUE,"TEDI Calc's (Detailed)"}</definedName>
    <definedName name="wrn.1995._.TEDI._.Calcs._2_1" hidden="1">{#N/A,#N/A,TRUE,"TEDI Calc's (Summary)";#N/A,#N/A,TRUE,"TEDI Calc's (Detailed)"}</definedName>
    <definedName name="wrn.1995._.TEDI._.Calcs._2_1_1" localSheetId="12" hidden="1">{#N/A,#N/A,TRUE,"TEDI Calc's (Summary)";#N/A,#N/A,TRUE,"TEDI Calc's (Detailed)"}</definedName>
    <definedName name="wrn.1995._.TEDI._.Calcs._2_1_1" localSheetId="7" hidden="1">{#N/A,#N/A,TRUE,"TEDI Calc's (Summary)";#N/A,#N/A,TRUE,"TEDI Calc's (Detailed)"}</definedName>
    <definedName name="wrn.1995._.TEDI._.Calcs._2_1_1" localSheetId="14" hidden="1">{#N/A,#N/A,TRUE,"TEDI Calc's (Summary)";#N/A,#N/A,TRUE,"TEDI Calc's (Detailed)"}</definedName>
    <definedName name="wrn.1995._.TEDI._.Calcs._2_1_1" hidden="1">{#N/A,#N/A,TRUE,"TEDI Calc's (Summary)";#N/A,#N/A,TRUE,"TEDI Calc's (Detailed)"}</definedName>
    <definedName name="wrn.1995._.TEDI._.Calcs._2_1_2" localSheetId="12" hidden="1">{#N/A,#N/A,TRUE,"TEDI Calc's (Summary)";#N/A,#N/A,TRUE,"TEDI Calc's (Detailed)"}</definedName>
    <definedName name="wrn.1995._.TEDI._.Calcs._2_1_2" localSheetId="7" hidden="1">{#N/A,#N/A,TRUE,"TEDI Calc's (Summary)";#N/A,#N/A,TRUE,"TEDI Calc's (Detailed)"}</definedName>
    <definedName name="wrn.1995._.TEDI._.Calcs._2_1_2" localSheetId="14" hidden="1">{#N/A,#N/A,TRUE,"TEDI Calc's (Summary)";#N/A,#N/A,TRUE,"TEDI Calc's (Detailed)"}</definedName>
    <definedName name="wrn.1995._.TEDI._.Calcs._2_1_2" hidden="1">{#N/A,#N/A,TRUE,"TEDI Calc's (Summary)";#N/A,#N/A,TRUE,"TEDI Calc's (Detailed)"}</definedName>
    <definedName name="wrn.1995._.TEDI._.Calcs._2_2" localSheetId="12" hidden="1">{#N/A,#N/A,TRUE,"TEDI Calc's (Summary)";#N/A,#N/A,TRUE,"TEDI Calc's (Detailed)"}</definedName>
    <definedName name="wrn.1995._.TEDI._.Calcs._2_2" localSheetId="7" hidden="1">{#N/A,#N/A,TRUE,"TEDI Calc's (Summary)";#N/A,#N/A,TRUE,"TEDI Calc's (Detailed)"}</definedName>
    <definedName name="wrn.1995._.TEDI._.Calcs._2_2" localSheetId="14" hidden="1">{#N/A,#N/A,TRUE,"TEDI Calc's (Summary)";#N/A,#N/A,TRUE,"TEDI Calc's (Detailed)"}</definedName>
    <definedName name="wrn.1995._.TEDI._.Calcs._2_2" hidden="1">{#N/A,#N/A,TRUE,"TEDI Calc's (Summary)";#N/A,#N/A,TRUE,"TEDI Calc's (Detailed)"}</definedName>
    <definedName name="wrn.1995._.TEDI._.Calcs._2_2_1" localSheetId="12" hidden="1">{#N/A,#N/A,TRUE,"TEDI Calc's (Summary)";#N/A,#N/A,TRUE,"TEDI Calc's (Detailed)"}</definedName>
    <definedName name="wrn.1995._.TEDI._.Calcs._2_2_1" localSheetId="7" hidden="1">{#N/A,#N/A,TRUE,"TEDI Calc's (Summary)";#N/A,#N/A,TRUE,"TEDI Calc's (Detailed)"}</definedName>
    <definedName name="wrn.1995._.TEDI._.Calcs._2_2_1" localSheetId="14" hidden="1">{#N/A,#N/A,TRUE,"TEDI Calc's (Summary)";#N/A,#N/A,TRUE,"TEDI Calc's (Detailed)"}</definedName>
    <definedName name="wrn.1995._.TEDI._.Calcs._2_2_1" hidden="1">{#N/A,#N/A,TRUE,"TEDI Calc's (Summary)";#N/A,#N/A,TRUE,"TEDI Calc's (Detailed)"}</definedName>
    <definedName name="wrn.1995._.TEDI._.Calcs._2_2_2" localSheetId="12" hidden="1">{#N/A,#N/A,TRUE,"TEDI Calc's (Summary)";#N/A,#N/A,TRUE,"TEDI Calc's (Detailed)"}</definedName>
    <definedName name="wrn.1995._.TEDI._.Calcs._2_2_2" localSheetId="7" hidden="1">{#N/A,#N/A,TRUE,"TEDI Calc's (Summary)";#N/A,#N/A,TRUE,"TEDI Calc's (Detailed)"}</definedName>
    <definedName name="wrn.1995._.TEDI._.Calcs._2_2_2" localSheetId="14" hidden="1">{#N/A,#N/A,TRUE,"TEDI Calc's (Summary)";#N/A,#N/A,TRUE,"TEDI Calc's (Detailed)"}</definedName>
    <definedName name="wrn.1995._.TEDI._.Calcs._2_2_2" hidden="1">{#N/A,#N/A,TRUE,"TEDI Calc's (Summary)";#N/A,#N/A,TRUE,"TEDI Calc's (Detailed)"}</definedName>
    <definedName name="wrn.1995._.TEDI._.Calcs._2_3" localSheetId="12" hidden="1">{#N/A,#N/A,TRUE,"TEDI Calc's (Summary)";#N/A,#N/A,TRUE,"TEDI Calc's (Detailed)"}</definedName>
    <definedName name="wrn.1995._.TEDI._.Calcs._2_3" localSheetId="7" hidden="1">{#N/A,#N/A,TRUE,"TEDI Calc's (Summary)";#N/A,#N/A,TRUE,"TEDI Calc's (Detailed)"}</definedName>
    <definedName name="wrn.1995._.TEDI._.Calcs._2_3" localSheetId="14" hidden="1">{#N/A,#N/A,TRUE,"TEDI Calc's (Summary)";#N/A,#N/A,TRUE,"TEDI Calc's (Detailed)"}</definedName>
    <definedName name="wrn.1995._.TEDI._.Calcs._2_3" hidden="1">{#N/A,#N/A,TRUE,"TEDI Calc's (Summary)";#N/A,#N/A,TRUE,"TEDI Calc's (Detailed)"}</definedName>
    <definedName name="wrn.1995._.TEDI._.Calcs._2_3_1" localSheetId="12" hidden="1">{#N/A,#N/A,TRUE,"TEDI Calc's (Summary)";#N/A,#N/A,TRUE,"TEDI Calc's (Detailed)"}</definedName>
    <definedName name="wrn.1995._.TEDI._.Calcs._2_3_1" localSheetId="7" hidden="1">{#N/A,#N/A,TRUE,"TEDI Calc's (Summary)";#N/A,#N/A,TRUE,"TEDI Calc's (Detailed)"}</definedName>
    <definedName name="wrn.1995._.TEDI._.Calcs._2_3_1" localSheetId="14" hidden="1">{#N/A,#N/A,TRUE,"TEDI Calc's (Summary)";#N/A,#N/A,TRUE,"TEDI Calc's (Detailed)"}</definedName>
    <definedName name="wrn.1995._.TEDI._.Calcs._2_3_1" hidden="1">{#N/A,#N/A,TRUE,"TEDI Calc's (Summary)";#N/A,#N/A,TRUE,"TEDI Calc's (Detailed)"}</definedName>
    <definedName name="wrn.1995._.TEDI._.Calcs._2_3_2" localSheetId="12" hidden="1">{#N/A,#N/A,TRUE,"TEDI Calc's (Summary)";#N/A,#N/A,TRUE,"TEDI Calc's (Detailed)"}</definedName>
    <definedName name="wrn.1995._.TEDI._.Calcs._2_3_2" localSheetId="7" hidden="1">{#N/A,#N/A,TRUE,"TEDI Calc's (Summary)";#N/A,#N/A,TRUE,"TEDI Calc's (Detailed)"}</definedName>
    <definedName name="wrn.1995._.TEDI._.Calcs._2_3_2" localSheetId="14" hidden="1">{#N/A,#N/A,TRUE,"TEDI Calc's (Summary)";#N/A,#N/A,TRUE,"TEDI Calc's (Detailed)"}</definedName>
    <definedName name="wrn.1995._.TEDI._.Calcs._2_3_2" hidden="1">{#N/A,#N/A,TRUE,"TEDI Calc's (Summary)";#N/A,#N/A,TRUE,"TEDI Calc's (Detailed)"}</definedName>
    <definedName name="wrn.1995._.TEDI._.Calcs._2_4" localSheetId="12" hidden="1">{#N/A,#N/A,TRUE,"TEDI Calc's (Summary)";#N/A,#N/A,TRUE,"TEDI Calc's (Detailed)"}</definedName>
    <definedName name="wrn.1995._.TEDI._.Calcs._2_4" localSheetId="7" hidden="1">{#N/A,#N/A,TRUE,"TEDI Calc's (Summary)";#N/A,#N/A,TRUE,"TEDI Calc's (Detailed)"}</definedName>
    <definedName name="wrn.1995._.TEDI._.Calcs._2_4" localSheetId="14" hidden="1">{#N/A,#N/A,TRUE,"TEDI Calc's (Summary)";#N/A,#N/A,TRUE,"TEDI Calc's (Detailed)"}</definedName>
    <definedName name="wrn.1995._.TEDI._.Calcs._2_4" hidden="1">{#N/A,#N/A,TRUE,"TEDI Calc's (Summary)";#N/A,#N/A,TRUE,"TEDI Calc's (Detailed)"}</definedName>
    <definedName name="wrn.1995._.TEDI._.Calcs._2_4_1" localSheetId="12" hidden="1">{#N/A,#N/A,TRUE,"TEDI Calc's (Summary)";#N/A,#N/A,TRUE,"TEDI Calc's (Detailed)"}</definedName>
    <definedName name="wrn.1995._.TEDI._.Calcs._2_4_1" localSheetId="7" hidden="1">{#N/A,#N/A,TRUE,"TEDI Calc's (Summary)";#N/A,#N/A,TRUE,"TEDI Calc's (Detailed)"}</definedName>
    <definedName name="wrn.1995._.TEDI._.Calcs._2_4_1" localSheetId="14" hidden="1">{#N/A,#N/A,TRUE,"TEDI Calc's (Summary)";#N/A,#N/A,TRUE,"TEDI Calc's (Detailed)"}</definedName>
    <definedName name="wrn.1995._.TEDI._.Calcs._2_4_1" hidden="1">{#N/A,#N/A,TRUE,"TEDI Calc's (Summary)";#N/A,#N/A,TRUE,"TEDI Calc's (Detailed)"}</definedName>
    <definedName name="wrn.1995._.TEDI._.Calcs._2_4_2" localSheetId="12" hidden="1">{#N/A,#N/A,TRUE,"TEDI Calc's (Summary)";#N/A,#N/A,TRUE,"TEDI Calc's (Detailed)"}</definedName>
    <definedName name="wrn.1995._.TEDI._.Calcs._2_4_2" localSheetId="7" hidden="1">{#N/A,#N/A,TRUE,"TEDI Calc's (Summary)";#N/A,#N/A,TRUE,"TEDI Calc's (Detailed)"}</definedName>
    <definedName name="wrn.1995._.TEDI._.Calcs._2_4_2" localSheetId="14" hidden="1">{#N/A,#N/A,TRUE,"TEDI Calc's (Summary)";#N/A,#N/A,TRUE,"TEDI Calc's (Detailed)"}</definedName>
    <definedName name="wrn.1995._.TEDI._.Calcs._2_4_2" hidden="1">{#N/A,#N/A,TRUE,"TEDI Calc's (Summary)";#N/A,#N/A,TRUE,"TEDI Calc's (Detailed)"}</definedName>
    <definedName name="wrn.1995._.TEDI._.Calcs._2_5" localSheetId="12" hidden="1">{#N/A,#N/A,TRUE,"TEDI Calc's (Summary)";#N/A,#N/A,TRUE,"TEDI Calc's (Detailed)"}</definedName>
    <definedName name="wrn.1995._.TEDI._.Calcs._2_5" localSheetId="7" hidden="1">{#N/A,#N/A,TRUE,"TEDI Calc's (Summary)";#N/A,#N/A,TRUE,"TEDI Calc's (Detailed)"}</definedName>
    <definedName name="wrn.1995._.TEDI._.Calcs._2_5" localSheetId="14" hidden="1">{#N/A,#N/A,TRUE,"TEDI Calc's (Summary)";#N/A,#N/A,TRUE,"TEDI Calc's (Detailed)"}</definedName>
    <definedName name="wrn.1995._.TEDI._.Calcs._2_5" hidden="1">{#N/A,#N/A,TRUE,"TEDI Calc's (Summary)";#N/A,#N/A,TRUE,"TEDI Calc's (Detailed)"}</definedName>
    <definedName name="wrn.1995._.TEDI._.Calcs._2_5_1" localSheetId="12" hidden="1">{#N/A,#N/A,TRUE,"TEDI Calc's (Summary)";#N/A,#N/A,TRUE,"TEDI Calc's (Detailed)"}</definedName>
    <definedName name="wrn.1995._.TEDI._.Calcs._2_5_1" localSheetId="7" hidden="1">{#N/A,#N/A,TRUE,"TEDI Calc's (Summary)";#N/A,#N/A,TRUE,"TEDI Calc's (Detailed)"}</definedName>
    <definedName name="wrn.1995._.TEDI._.Calcs._2_5_1" localSheetId="14" hidden="1">{#N/A,#N/A,TRUE,"TEDI Calc's (Summary)";#N/A,#N/A,TRUE,"TEDI Calc's (Detailed)"}</definedName>
    <definedName name="wrn.1995._.TEDI._.Calcs._2_5_1" hidden="1">{#N/A,#N/A,TRUE,"TEDI Calc's (Summary)";#N/A,#N/A,TRUE,"TEDI Calc's (Detailed)"}</definedName>
    <definedName name="wrn.1995._.TEDI._.Calcs._2_5_2" localSheetId="12" hidden="1">{#N/A,#N/A,TRUE,"TEDI Calc's (Summary)";#N/A,#N/A,TRUE,"TEDI Calc's (Detailed)"}</definedName>
    <definedName name="wrn.1995._.TEDI._.Calcs._2_5_2" localSheetId="7" hidden="1">{#N/A,#N/A,TRUE,"TEDI Calc's (Summary)";#N/A,#N/A,TRUE,"TEDI Calc's (Detailed)"}</definedName>
    <definedName name="wrn.1995._.TEDI._.Calcs._2_5_2" localSheetId="14" hidden="1">{#N/A,#N/A,TRUE,"TEDI Calc's (Summary)";#N/A,#N/A,TRUE,"TEDI Calc's (Detailed)"}</definedName>
    <definedName name="wrn.1995._.TEDI._.Calcs._2_5_2" hidden="1">{#N/A,#N/A,TRUE,"TEDI Calc's (Summary)";#N/A,#N/A,TRUE,"TEDI Calc's (Detailed)"}</definedName>
    <definedName name="wrn.1995._.TEDI._.Calcs._3" localSheetId="12" hidden="1">{#N/A,#N/A,TRUE,"TEDI Calc's (Summary)";#N/A,#N/A,TRUE,"TEDI Calc's (Detailed)"}</definedName>
    <definedName name="wrn.1995._.TEDI._.Calcs._3" localSheetId="7" hidden="1">{#N/A,#N/A,TRUE,"TEDI Calc's (Summary)";#N/A,#N/A,TRUE,"TEDI Calc's (Detailed)"}</definedName>
    <definedName name="wrn.1995._.TEDI._.Calcs._3" localSheetId="14" hidden="1">{#N/A,#N/A,TRUE,"TEDI Calc's (Summary)";#N/A,#N/A,TRUE,"TEDI Calc's (Detailed)"}</definedName>
    <definedName name="wrn.1995._.TEDI._.Calcs._3" hidden="1">{#N/A,#N/A,TRUE,"TEDI Calc's (Summary)";#N/A,#N/A,TRUE,"TEDI Calc's (Detailed)"}</definedName>
    <definedName name="wrn.1995._.TEDI._.Calcs._3_1" localSheetId="12" hidden="1">{#N/A,#N/A,TRUE,"TEDI Calc's (Summary)";#N/A,#N/A,TRUE,"TEDI Calc's (Detailed)"}</definedName>
    <definedName name="wrn.1995._.TEDI._.Calcs._3_1" localSheetId="7" hidden="1">{#N/A,#N/A,TRUE,"TEDI Calc's (Summary)";#N/A,#N/A,TRUE,"TEDI Calc's (Detailed)"}</definedName>
    <definedName name="wrn.1995._.TEDI._.Calcs._3_1" localSheetId="14" hidden="1">{#N/A,#N/A,TRUE,"TEDI Calc's (Summary)";#N/A,#N/A,TRUE,"TEDI Calc's (Detailed)"}</definedName>
    <definedName name="wrn.1995._.TEDI._.Calcs._3_1" hidden="1">{#N/A,#N/A,TRUE,"TEDI Calc's (Summary)";#N/A,#N/A,TRUE,"TEDI Calc's (Detailed)"}</definedName>
    <definedName name="wrn.1995._.TEDI._.Calcs._3_1_1" localSheetId="12" hidden="1">{#N/A,#N/A,TRUE,"TEDI Calc's (Summary)";#N/A,#N/A,TRUE,"TEDI Calc's (Detailed)"}</definedName>
    <definedName name="wrn.1995._.TEDI._.Calcs._3_1_1" localSheetId="7" hidden="1">{#N/A,#N/A,TRUE,"TEDI Calc's (Summary)";#N/A,#N/A,TRUE,"TEDI Calc's (Detailed)"}</definedName>
    <definedName name="wrn.1995._.TEDI._.Calcs._3_1_1" localSheetId="14" hidden="1">{#N/A,#N/A,TRUE,"TEDI Calc's (Summary)";#N/A,#N/A,TRUE,"TEDI Calc's (Detailed)"}</definedName>
    <definedName name="wrn.1995._.TEDI._.Calcs._3_1_1" hidden="1">{#N/A,#N/A,TRUE,"TEDI Calc's (Summary)";#N/A,#N/A,TRUE,"TEDI Calc's (Detailed)"}</definedName>
    <definedName name="wrn.1995._.TEDI._.Calcs._3_1_2" localSheetId="12" hidden="1">{#N/A,#N/A,TRUE,"TEDI Calc's (Summary)";#N/A,#N/A,TRUE,"TEDI Calc's (Detailed)"}</definedName>
    <definedName name="wrn.1995._.TEDI._.Calcs._3_1_2" localSheetId="7" hidden="1">{#N/A,#N/A,TRUE,"TEDI Calc's (Summary)";#N/A,#N/A,TRUE,"TEDI Calc's (Detailed)"}</definedName>
    <definedName name="wrn.1995._.TEDI._.Calcs._3_1_2" localSheetId="14" hidden="1">{#N/A,#N/A,TRUE,"TEDI Calc's (Summary)";#N/A,#N/A,TRUE,"TEDI Calc's (Detailed)"}</definedName>
    <definedName name="wrn.1995._.TEDI._.Calcs._3_1_2" hidden="1">{#N/A,#N/A,TRUE,"TEDI Calc's (Summary)";#N/A,#N/A,TRUE,"TEDI Calc's (Detailed)"}</definedName>
    <definedName name="wrn.1995._.TEDI._.Calcs._3_2" localSheetId="12" hidden="1">{#N/A,#N/A,TRUE,"TEDI Calc's (Summary)";#N/A,#N/A,TRUE,"TEDI Calc's (Detailed)"}</definedName>
    <definedName name="wrn.1995._.TEDI._.Calcs._3_2" localSheetId="7" hidden="1">{#N/A,#N/A,TRUE,"TEDI Calc's (Summary)";#N/A,#N/A,TRUE,"TEDI Calc's (Detailed)"}</definedName>
    <definedName name="wrn.1995._.TEDI._.Calcs._3_2" localSheetId="14" hidden="1">{#N/A,#N/A,TRUE,"TEDI Calc's (Summary)";#N/A,#N/A,TRUE,"TEDI Calc's (Detailed)"}</definedName>
    <definedName name="wrn.1995._.TEDI._.Calcs._3_2" hidden="1">{#N/A,#N/A,TRUE,"TEDI Calc's (Summary)";#N/A,#N/A,TRUE,"TEDI Calc's (Detailed)"}</definedName>
    <definedName name="wrn.1995._.TEDI._.Calcs._3_2_1" localSheetId="12" hidden="1">{#N/A,#N/A,TRUE,"TEDI Calc's (Summary)";#N/A,#N/A,TRUE,"TEDI Calc's (Detailed)"}</definedName>
    <definedName name="wrn.1995._.TEDI._.Calcs._3_2_1" localSheetId="7" hidden="1">{#N/A,#N/A,TRUE,"TEDI Calc's (Summary)";#N/A,#N/A,TRUE,"TEDI Calc's (Detailed)"}</definedName>
    <definedName name="wrn.1995._.TEDI._.Calcs._3_2_1" localSheetId="14" hidden="1">{#N/A,#N/A,TRUE,"TEDI Calc's (Summary)";#N/A,#N/A,TRUE,"TEDI Calc's (Detailed)"}</definedName>
    <definedName name="wrn.1995._.TEDI._.Calcs._3_2_1" hidden="1">{#N/A,#N/A,TRUE,"TEDI Calc's (Summary)";#N/A,#N/A,TRUE,"TEDI Calc's (Detailed)"}</definedName>
    <definedName name="wrn.1995._.TEDI._.Calcs._3_2_2" localSheetId="12" hidden="1">{#N/A,#N/A,TRUE,"TEDI Calc's (Summary)";#N/A,#N/A,TRUE,"TEDI Calc's (Detailed)"}</definedName>
    <definedName name="wrn.1995._.TEDI._.Calcs._3_2_2" localSheetId="7" hidden="1">{#N/A,#N/A,TRUE,"TEDI Calc's (Summary)";#N/A,#N/A,TRUE,"TEDI Calc's (Detailed)"}</definedName>
    <definedName name="wrn.1995._.TEDI._.Calcs._3_2_2" localSheetId="14" hidden="1">{#N/A,#N/A,TRUE,"TEDI Calc's (Summary)";#N/A,#N/A,TRUE,"TEDI Calc's (Detailed)"}</definedName>
    <definedName name="wrn.1995._.TEDI._.Calcs._3_2_2" hidden="1">{#N/A,#N/A,TRUE,"TEDI Calc's (Summary)";#N/A,#N/A,TRUE,"TEDI Calc's (Detailed)"}</definedName>
    <definedName name="wrn.1995._.TEDI._.Calcs._3_3" localSheetId="12" hidden="1">{#N/A,#N/A,TRUE,"TEDI Calc's (Summary)";#N/A,#N/A,TRUE,"TEDI Calc's (Detailed)"}</definedName>
    <definedName name="wrn.1995._.TEDI._.Calcs._3_3" localSheetId="7" hidden="1">{#N/A,#N/A,TRUE,"TEDI Calc's (Summary)";#N/A,#N/A,TRUE,"TEDI Calc's (Detailed)"}</definedName>
    <definedName name="wrn.1995._.TEDI._.Calcs._3_3" localSheetId="14" hidden="1">{#N/A,#N/A,TRUE,"TEDI Calc's (Summary)";#N/A,#N/A,TRUE,"TEDI Calc's (Detailed)"}</definedName>
    <definedName name="wrn.1995._.TEDI._.Calcs._3_3" hidden="1">{#N/A,#N/A,TRUE,"TEDI Calc's (Summary)";#N/A,#N/A,TRUE,"TEDI Calc's (Detailed)"}</definedName>
    <definedName name="wrn.1995._.TEDI._.Calcs._3_3_1" localSheetId="12" hidden="1">{#N/A,#N/A,TRUE,"TEDI Calc's (Summary)";#N/A,#N/A,TRUE,"TEDI Calc's (Detailed)"}</definedName>
    <definedName name="wrn.1995._.TEDI._.Calcs._3_3_1" localSheetId="7" hidden="1">{#N/A,#N/A,TRUE,"TEDI Calc's (Summary)";#N/A,#N/A,TRUE,"TEDI Calc's (Detailed)"}</definedName>
    <definedName name="wrn.1995._.TEDI._.Calcs._3_3_1" localSheetId="14" hidden="1">{#N/A,#N/A,TRUE,"TEDI Calc's (Summary)";#N/A,#N/A,TRUE,"TEDI Calc's (Detailed)"}</definedName>
    <definedName name="wrn.1995._.TEDI._.Calcs._3_3_1" hidden="1">{#N/A,#N/A,TRUE,"TEDI Calc's (Summary)";#N/A,#N/A,TRUE,"TEDI Calc's (Detailed)"}</definedName>
    <definedName name="wrn.1995._.TEDI._.Calcs._3_3_2" localSheetId="12" hidden="1">{#N/A,#N/A,TRUE,"TEDI Calc's (Summary)";#N/A,#N/A,TRUE,"TEDI Calc's (Detailed)"}</definedName>
    <definedName name="wrn.1995._.TEDI._.Calcs._3_3_2" localSheetId="7" hidden="1">{#N/A,#N/A,TRUE,"TEDI Calc's (Summary)";#N/A,#N/A,TRUE,"TEDI Calc's (Detailed)"}</definedName>
    <definedName name="wrn.1995._.TEDI._.Calcs._3_3_2" localSheetId="14" hidden="1">{#N/A,#N/A,TRUE,"TEDI Calc's (Summary)";#N/A,#N/A,TRUE,"TEDI Calc's (Detailed)"}</definedName>
    <definedName name="wrn.1995._.TEDI._.Calcs._3_3_2" hidden="1">{#N/A,#N/A,TRUE,"TEDI Calc's (Summary)";#N/A,#N/A,TRUE,"TEDI Calc's (Detailed)"}</definedName>
    <definedName name="wrn.1995._.TEDI._.Calcs._3_4" localSheetId="12" hidden="1">{#N/A,#N/A,TRUE,"TEDI Calc's (Summary)";#N/A,#N/A,TRUE,"TEDI Calc's (Detailed)"}</definedName>
    <definedName name="wrn.1995._.TEDI._.Calcs._3_4" localSheetId="7" hidden="1">{#N/A,#N/A,TRUE,"TEDI Calc's (Summary)";#N/A,#N/A,TRUE,"TEDI Calc's (Detailed)"}</definedName>
    <definedName name="wrn.1995._.TEDI._.Calcs._3_4" localSheetId="14" hidden="1">{#N/A,#N/A,TRUE,"TEDI Calc's (Summary)";#N/A,#N/A,TRUE,"TEDI Calc's (Detailed)"}</definedName>
    <definedName name="wrn.1995._.TEDI._.Calcs._3_4" hidden="1">{#N/A,#N/A,TRUE,"TEDI Calc's (Summary)";#N/A,#N/A,TRUE,"TEDI Calc's (Detailed)"}</definedName>
    <definedName name="wrn.1995._.TEDI._.Calcs._3_4_1" localSheetId="12" hidden="1">{#N/A,#N/A,TRUE,"TEDI Calc's (Summary)";#N/A,#N/A,TRUE,"TEDI Calc's (Detailed)"}</definedName>
    <definedName name="wrn.1995._.TEDI._.Calcs._3_4_1" localSheetId="7" hidden="1">{#N/A,#N/A,TRUE,"TEDI Calc's (Summary)";#N/A,#N/A,TRUE,"TEDI Calc's (Detailed)"}</definedName>
    <definedName name="wrn.1995._.TEDI._.Calcs._3_4_1" localSheetId="14" hidden="1">{#N/A,#N/A,TRUE,"TEDI Calc's (Summary)";#N/A,#N/A,TRUE,"TEDI Calc's (Detailed)"}</definedName>
    <definedName name="wrn.1995._.TEDI._.Calcs._3_4_1" hidden="1">{#N/A,#N/A,TRUE,"TEDI Calc's (Summary)";#N/A,#N/A,TRUE,"TEDI Calc's (Detailed)"}</definedName>
    <definedName name="wrn.1995._.TEDI._.Calcs._3_4_2" localSheetId="12" hidden="1">{#N/A,#N/A,TRUE,"TEDI Calc's (Summary)";#N/A,#N/A,TRUE,"TEDI Calc's (Detailed)"}</definedName>
    <definedName name="wrn.1995._.TEDI._.Calcs._3_4_2" localSheetId="7" hidden="1">{#N/A,#N/A,TRUE,"TEDI Calc's (Summary)";#N/A,#N/A,TRUE,"TEDI Calc's (Detailed)"}</definedName>
    <definedName name="wrn.1995._.TEDI._.Calcs._3_4_2" localSheetId="14" hidden="1">{#N/A,#N/A,TRUE,"TEDI Calc's (Summary)";#N/A,#N/A,TRUE,"TEDI Calc's (Detailed)"}</definedName>
    <definedName name="wrn.1995._.TEDI._.Calcs._3_4_2" hidden="1">{#N/A,#N/A,TRUE,"TEDI Calc's (Summary)";#N/A,#N/A,TRUE,"TEDI Calc's (Detailed)"}</definedName>
    <definedName name="wrn.1995._.TEDI._.Calcs._3_5" localSheetId="12" hidden="1">{#N/A,#N/A,TRUE,"TEDI Calc's (Summary)";#N/A,#N/A,TRUE,"TEDI Calc's (Detailed)"}</definedName>
    <definedName name="wrn.1995._.TEDI._.Calcs._3_5" localSheetId="7" hidden="1">{#N/A,#N/A,TRUE,"TEDI Calc's (Summary)";#N/A,#N/A,TRUE,"TEDI Calc's (Detailed)"}</definedName>
    <definedName name="wrn.1995._.TEDI._.Calcs._3_5" localSheetId="14" hidden="1">{#N/A,#N/A,TRUE,"TEDI Calc's (Summary)";#N/A,#N/A,TRUE,"TEDI Calc's (Detailed)"}</definedName>
    <definedName name="wrn.1995._.TEDI._.Calcs._3_5" hidden="1">{#N/A,#N/A,TRUE,"TEDI Calc's (Summary)";#N/A,#N/A,TRUE,"TEDI Calc's (Detailed)"}</definedName>
    <definedName name="wrn.1995._.TEDI._.Calcs._3_5_1" localSheetId="12" hidden="1">{#N/A,#N/A,TRUE,"TEDI Calc's (Summary)";#N/A,#N/A,TRUE,"TEDI Calc's (Detailed)"}</definedName>
    <definedName name="wrn.1995._.TEDI._.Calcs._3_5_1" localSheetId="7" hidden="1">{#N/A,#N/A,TRUE,"TEDI Calc's (Summary)";#N/A,#N/A,TRUE,"TEDI Calc's (Detailed)"}</definedName>
    <definedName name="wrn.1995._.TEDI._.Calcs._3_5_1" localSheetId="14" hidden="1">{#N/A,#N/A,TRUE,"TEDI Calc's (Summary)";#N/A,#N/A,TRUE,"TEDI Calc's (Detailed)"}</definedName>
    <definedName name="wrn.1995._.TEDI._.Calcs._3_5_1" hidden="1">{#N/A,#N/A,TRUE,"TEDI Calc's (Summary)";#N/A,#N/A,TRUE,"TEDI Calc's (Detailed)"}</definedName>
    <definedName name="wrn.1995._.TEDI._.Calcs._3_5_2" localSheetId="12" hidden="1">{#N/A,#N/A,TRUE,"TEDI Calc's (Summary)";#N/A,#N/A,TRUE,"TEDI Calc's (Detailed)"}</definedName>
    <definedName name="wrn.1995._.TEDI._.Calcs._3_5_2" localSheetId="7" hidden="1">{#N/A,#N/A,TRUE,"TEDI Calc's (Summary)";#N/A,#N/A,TRUE,"TEDI Calc's (Detailed)"}</definedName>
    <definedName name="wrn.1995._.TEDI._.Calcs._3_5_2" localSheetId="14" hidden="1">{#N/A,#N/A,TRUE,"TEDI Calc's (Summary)";#N/A,#N/A,TRUE,"TEDI Calc's (Detailed)"}</definedName>
    <definedName name="wrn.1995._.TEDI._.Calcs._3_5_2" hidden="1">{#N/A,#N/A,TRUE,"TEDI Calc's (Summary)";#N/A,#N/A,TRUE,"TEDI Calc's (Detailed)"}</definedName>
    <definedName name="wrn.1995._.TEDI._.Calcs._4" localSheetId="12" hidden="1">{#N/A,#N/A,TRUE,"TEDI Calc's (Summary)";#N/A,#N/A,TRUE,"TEDI Calc's (Detailed)"}</definedName>
    <definedName name="wrn.1995._.TEDI._.Calcs._4" localSheetId="7" hidden="1">{#N/A,#N/A,TRUE,"TEDI Calc's (Summary)";#N/A,#N/A,TRUE,"TEDI Calc's (Detailed)"}</definedName>
    <definedName name="wrn.1995._.TEDI._.Calcs._4" localSheetId="14" hidden="1">{#N/A,#N/A,TRUE,"TEDI Calc's (Summary)";#N/A,#N/A,TRUE,"TEDI Calc's (Detailed)"}</definedName>
    <definedName name="wrn.1995._.TEDI._.Calcs._4" hidden="1">{#N/A,#N/A,TRUE,"TEDI Calc's (Summary)";#N/A,#N/A,TRUE,"TEDI Calc's (Detailed)"}</definedName>
    <definedName name="wrn.1995._.TEDI._.Calcs._4_1" localSheetId="12" hidden="1">{#N/A,#N/A,TRUE,"TEDI Calc's (Summary)";#N/A,#N/A,TRUE,"TEDI Calc's (Detailed)"}</definedName>
    <definedName name="wrn.1995._.TEDI._.Calcs._4_1" localSheetId="7" hidden="1">{#N/A,#N/A,TRUE,"TEDI Calc's (Summary)";#N/A,#N/A,TRUE,"TEDI Calc's (Detailed)"}</definedName>
    <definedName name="wrn.1995._.TEDI._.Calcs._4_1" localSheetId="14" hidden="1">{#N/A,#N/A,TRUE,"TEDI Calc's (Summary)";#N/A,#N/A,TRUE,"TEDI Calc's (Detailed)"}</definedName>
    <definedName name="wrn.1995._.TEDI._.Calcs._4_1" hidden="1">{#N/A,#N/A,TRUE,"TEDI Calc's (Summary)";#N/A,#N/A,TRUE,"TEDI Calc's (Detailed)"}</definedName>
    <definedName name="wrn.1995._.TEDI._.Calcs._4_1_1" localSheetId="12" hidden="1">{#N/A,#N/A,TRUE,"TEDI Calc's (Summary)";#N/A,#N/A,TRUE,"TEDI Calc's (Detailed)"}</definedName>
    <definedName name="wrn.1995._.TEDI._.Calcs._4_1_1" localSheetId="7" hidden="1">{#N/A,#N/A,TRUE,"TEDI Calc's (Summary)";#N/A,#N/A,TRUE,"TEDI Calc's (Detailed)"}</definedName>
    <definedName name="wrn.1995._.TEDI._.Calcs._4_1_1" localSheetId="14" hidden="1">{#N/A,#N/A,TRUE,"TEDI Calc's (Summary)";#N/A,#N/A,TRUE,"TEDI Calc's (Detailed)"}</definedName>
    <definedName name="wrn.1995._.TEDI._.Calcs._4_1_1" hidden="1">{#N/A,#N/A,TRUE,"TEDI Calc's (Summary)";#N/A,#N/A,TRUE,"TEDI Calc's (Detailed)"}</definedName>
    <definedName name="wrn.1995._.TEDI._.Calcs._4_1_2" localSheetId="12" hidden="1">{#N/A,#N/A,TRUE,"TEDI Calc's (Summary)";#N/A,#N/A,TRUE,"TEDI Calc's (Detailed)"}</definedName>
    <definedName name="wrn.1995._.TEDI._.Calcs._4_1_2" localSheetId="7" hidden="1">{#N/A,#N/A,TRUE,"TEDI Calc's (Summary)";#N/A,#N/A,TRUE,"TEDI Calc's (Detailed)"}</definedName>
    <definedName name="wrn.1995._.TEDI._.Calcs._4_1_2" localSheetId="14" hidden="1">{#N/A,#N/A,TRUE,"TEDI Calc's (Summary)";#N/A,#N/A,TRUE,"TEDI Calc's (Detailed)"}</definedName>
    <definedName name="wrn.1995._.TEDI._.Calcs._4_1_2" hidden="1">{#N/A,#N/A,TRUE,"TEDI Calc's (Summary)";#N/A,#N/A,TRUE,"TEDI Calc's (Detailed)"}</definedName>
    <definedName name="wrn.1995._.TEDI._.Calcs._4_2" localSheetId="12" hidden="1">{#N/A,#N/A,TRUE,"TEDI Calc's (Summary)";#N/A,#N/A,TRUE,"TEDI Calc's (Detailed)"}</definedName>
    <definedName name="wrn.1995._.TEDI._.Calcs._4_2" localSheetId="7" hidden="1">{#N/A,#N/A,TRUE,"TEDI Calc's (Summary)";#N/A,#N/A,TRUE,"TEDI Calc's (Detailed)"}</definedName>
    <definedName name="wrn.1995._.TEDI._.Calcs._4_2" localSheetId="14" hidden="1">{#N/A,#N/A,TRUE,"TEDI Calc's (Summary)";#N/A,#N/A,TRUE,"TEDI Calc's (Detailed)"}</definedName>
    <definedName name="wrn.1995._.TEDI._.Calcs._4_2" hidden="1">{#N/A,#N/A,TRUE,"TEDI Calc's (Summary)";#N/A,#N/A,TRUE,"TEDI Calc's (Detailed)"}</definedName>
    <definedName name="wrn.1995._.TEDI._.Calcs._4_2_1" localSheetId="12" hidden="1">{#N/A,#N/A,TRUE,"TEDI Calc's (Summary)";#N/A,#N/A,TRUE,"TEDI Calc's (Detailed)"}</definedName>
    <definedName name="wrn.1995._.TEDI._.Calcs._4_2_1" localSheetId="7" hidden="1">{#N/A,#N/A,TRUE,"TEDI Calc's (Summary)";#N/A,#N/A,TRUE,"TEDI Calc's (Detailed)"}</definedName>
    <definedName name="wrn.1995._.TEDI._.Calcs._4_2_1" localSheetId="14" hidden="1">{#N/A,#N/A,TRUE,"TEDI Calc's (Summary)";#N/A,#N/A,TRUE,"TEDI Calc's (Detailed)"}</definedName>
    <definedName name="wrn.1995._.TEDI._.Calcs._4_2_1" hidden="1">{#N/A,#N/A,TRUE,"TEDI Calc's (Summary)";#N/A,#N/A,TRUE,"TEDI Calc's (Detailed)"}</definedName>
    <definedName name="wrn.1995._.TEDI._.Calcs._4_2_2" localSheetId="12" hidden="1">{#N/A,#N/A,TRUE,"TEDI Calc's (Summary)";#N/A,#N/A,TRUE,"TEDI Calc's (Detailed)"}</definedName>
    <definedName name="wrn.1995._.TEDI._.Calcs._4_2_2" localSheetId="7" hidden="1">{#N/A,#N/A,TRUE,"TEDI Calc's (Summary)";#N/A,#N/A,TRUE,"TEDI Calc's (Detailed)"}</definedName>
    <definedName name="wrn.1995._.TEDI._.Calcs._4_2_2" localSheetId="14" hidden="1">{#N/A,#N/A,TRUE,"TEDI Calc's (Summary)";#N/A,#N/A,TRUE,"TEDI Calc's (Detailed)"}</definedName>
    <definedName name="wrn.1995._.TEDI._.Calcs._4_2_2" hidden="1">{#N/A,#N/A,TRUE,"TEDI Calc's (Summary)";#N/A,#N/A,TRUE,"TEDI Calc's (Detailed)"}</definedName>
    <definedName name="wrn.1995._.TEDI._.Calcs._4_3" localSheetId="12" hidden="1">{#N/A,#N/A,TRUE,"TEDI Calc's (Summary)";#N/A,#N/A,TRUE,"TEDI Calc's (Detailed)"}</definedName>
    <definedName name="wrn.1995._.TEDI._.Calcs._4_3" localSheetId="7" hidden="1">{#N/A,#N/A,TRUE,"TEDI Calc's (Summary)";#N/A,#N/A,TRUE,"TEDI Calc's (Detailed)"}</definedName>
    <definedName name="wrn.1995._.TEDI._.Calcs._4_3" localSheetId="14" hidden="1">{#N/A,#N/A,TRUE,"TEDI Calc's (Summary)";#N/A,#N/A,TRUE,"TEDI Calc's (Detailed)"}</definedName>
    <definedName name="wrn.1995._.TEDI._.Calcs._4_3" hidden="1">{#N/A,#N/A,TRUE,"TEDI Calc's (Summary)";#N/A,#N/A,TRUE,"TEDI Calc's (Detailed)"}</definedName>
    <definedName name="wrn.1995._.TEDI._.Calcs._4_3_1" localSheetId="12" hidden="1">{#N/A,#N/A,TRUE,"TEDI Calc's (Summary)";#N/A,#N/A,TRUE,"TEDI Calc's (Detailed)"}</definedName>
    <definedName name="wrn.1995._.TEDI._.Calcs._4_3_1" localSheetId="7" hidden="1">{#N/A,#N/A,TRUE,"TEDI Calc's (Summary)";#N/A,#N/A,TRUE,"TEDI Calc's (Detailed)"}</definedName>
    <definedName name="wrn.1995._.TEDI._.Calcs._4_3_1" localSheetId="14" hidden="1">{#N/A,#N/A,TRUE,"TEDI Calc's (Summary)";#N/A,#N/A,TRUE,"TEDI Calc's (Detailed)"}</definedName>
    <definedName name="wrn.1995._.TEDI._.Calcs._4_3_1" hidden="1">{#N/A,#N/A,TRUE,"TEDI Calc's (Summary)";#N/A,#N/A,TRUE,"TEDI Calc's (Detailed)"}</definedName>
    <definedName name="wrn.1995._.TEDI._.Calcs._4_3_2" localSheetId="12" hidden="1">{#N/A,#N/A,TRUE,"TEDI Calc's (Summary)";#N/A,#N/A,TRUE,"TEDI Calc's (Detailed)"}</definedName>
    <definedName name="wrn.1995._.TEDI._.Calcs._4_3_2" localSheetId="7" hidden="1">{#N/A,#N/A,TRUE,"TEDI Calc's (Summary)";#N/A,#N/A,TRUE,"TEDI Calc's (Detailed)"}</definedName>
    <definedName name="wrn.1995._.TEDI._.Calcs._4_3_2" localSheetId="14" hidden="1">{#N/A,#N/A,TRUE,"TEDI Calc's (Summary)";#N/A,#N/A,TRUE,"TEDI Calc's (Detailed)"}</definedName>
    <definedName name="wrn.1995._.TEDI._.Calcs._4_3_2" hidden="1">{#N/A,#N/A,TRUE,"TEDI Calc's (Summary)";#N/A,#N/A,TRUE,"TEDI Calc's (Detailed)"}</definedName>
    <definedName name="wrn.1995._.TEDI._.Calcs._4_4" localSheetId="12" hidden="1">{#N/A,#N/A,TRUE,"TEDI Calc's (Summary)";#N/A,#N/A,TRUE,"TEDI Calc's (Detailed)"}</definedName>
    <definedName name="wrn.1995._.TEDI._.Calcs._4_4" localSheetId="7" hidden="1">{#N/A,#N/A,TRUE,"TEDI Calc's (Summary)";#N/A,#N/A,TRUE,"TEDI Calc's (Detailed)"}</definedName>
    <definedName name="wrn.1995._.TEDI._.Calcs._4_4" localSheetId="14" hidden="1">{#N/A,#N/A,TRUE,"TEDI Calc's (Summary)";#N/A,#N/A,TRUE,"TEDI Calc's (Detailed)"}</definedName>
    <definedName name="wrn.1995._.TEDI._.Calcs._4_4" hidden="1">{#N/A,#N/A,TRUE,"TEDI Calc's (Summary)";#N/A,#N/A,TRUE,"TEDI Calc's (Detailed)"}</definedName>
    <definedName name="wrn.1995._.TEDI._.Calcs._4_4_1" localSheetId="12" hidden="1">{#N/A,#N/A,TRUE,"TEDI Calc's (Summary)";#N/A,#N/A,TRUE,"TEDI Calc's (Detailed)"}</definedName>
    <definedName name="wrn.1995._.TEDI._.Calcs._4_4_1" localSheetId="7" hidden="1">{#N/A,#N/A,TRUE,"TEDI Calc's (Summary)";#N/A,#N/A,TRUE,"TEDI Calc's (Detailed)"}</definedName>
    <definedName name="wrn.1995._.TEDI._.Calcs._4_4_1" localSheetId="14" hidden="1">{#N/A,#N/A,TRUE,"TEDI Calc's (Summary)";#N/A,#N/A,TRUE,"TEDI Calc's (Detailed)"}</definedName>
    <definedName name="wrn.1995._.TEDI._.Calcs._4_4_1" hidden="1">{#N/A,#N/A,TRUE,"TEDI Calc's (Summary)";#N/A,#N/A,TRUE,"TEDI Calc's (Detailed)"}</definedName>
    <definedName name="wrn.1995._.TEDI._.Calcs._4_4_2" localSheetId="12" hidden="1">{#N/A,#N/A,TRUE,"TEDI Calc's (Summary)";#N/A,#N/A,TRUE,"TEDI Calc's (Detailed)"}</definedName>
    <definedName name="wrn.1995._.TEDI._.Calcs._4_4_2" localSheetId="7" hidden="1">{#N/A,#N/A,TRUE,"TEDI Calc's (Summary)";#N/A,#N/A,TRUE,"TEDI Calc's (Detailed)"}</definedName>
    <definedName name="wrn.1995._.TEDI._.Calcs._4_4_2" localSheetId="14" hidden="1">{#N/A,#N/A,TRUE,"TEDI Calc's (Summary)";#N/A,#N/A,TRUE,"TEDI Calc's (Detailed)"}</definedName>
    <definedName name="wrn.1995._.TEDI._.Calcs._4_4_2" hidden="1">{#N/A,#N/A,TRUE,"TEDI Calc's (Summary)";#N/A,#N/A,TRUE,"TEDI Calc's (Detailed)"}</definedName>
    <definedName name="wrn.1995._.TEDI._.Calcs._4_5" localSheetId="12" hidden="1">{#N/A,#N/A,TRUE,"TEDI Calc's (Summary)";#N/A,#N/A,TRUE,"TEDI Calc's (Detailed)"}</definedName>
    <definedName name="wrn.1995._.TEDI._.Calcs._4_5" localSheetId="7" hidden="1">{#N/A,#N/A,TRUE,"TEDI Calc's (Summary)";#N/A,#N/A,TRUE,"TEDI Calc's (Detailed)"}</definedName>
    <definedName name="wrn.1995._.TEDI._.Calcs._4_5" localSheetId="14" hidden="1">{#N/A,#N/A,TRUE,"TEDI Calc's (Summary)";#N/A,#N/A,TRUE,"TEDI Calc's (Detailed)"}</definedName>
    <definedName name="wrn.1995._.TEDI._.Calcs._4_5" hidden="1">{#N/A,#N/A,TRUE,"TEDI Calc's (Summary)";#N/A,#N/A,TRUE,"TEDI Calc's (Detailed)"}</definedName>
    <definedName name="wrn.1995._.TEDI._.Calcs._4_5_1" localSheetId="12" hidden="1">{#N/A,#N/A,TRUE,"TEDI Calc's (Summary)";#N/A,#N/A,TRUE,"TEDI Calc's (Detailed)"}</definedName>
    <definedName name="wrn.1995._.TEDI._.Calcs._4_5_1" localSheetId="7" hidden="1">{#N/A,#N/A,TRUE,"TEDI Calc's (Summary)";#N/A,#N/A,TRUE,"TEDI Calc's (Detailed)"}</definedName>
    <definedName name="wrn.1995._.TEDI._.Calcs._4_5_1" localSheetId="14" hidden="1">{#N/A,#N/A,TRUE,"TEDI Calc's (Summary)";#N/A,#N/A,TRUE,"TEDI Calc's (Detailed)"}</definedName>
    <definedName name="wrn.1995._.TEDI._.Calcs._4_5_1" hidden="1">{#N/A,#N/A,TRUE,"TEDI Calc's (Summary)";#N/A,#N/A,TRUE,"TEDI Calc's (Detailed)"}</definedName>
    <definedName name="wrn.1995._.TEDI._.Calcs._4_5_2" localSheetId="12" hidden="1">{#N/A,#N/A,TRUE,"TEDI Calc's (Summary)";#N/A,#N/A,TRUE,"TEDI Calc's (Detailed)"}</definedName>
    <definedName name="wrn.1995._.TEDI._.Calcs._4_5_2" localSheetId="7" hidden="1">{#N/A,#N/A,TRUE,"TEDI Calc's (Summary)";#N/A,#N/A,TRUE,"TEDI Calc's (Detailed)"}</definedName>
    <definedName name="wrn.1995._.TEDI._.Calcs._4_5_2" localSheetId="14" hidden="1">{#N/A,#N/A,TRUE,"TEDI Calc's (Summary)";#N/A,#N/A,TRUE,"TEDI Calc's (Detailed)"}</definedName>
    <definedName name="wrn.1995._.TEDI._.Calcs._4_5_2" hidden="1">{#N/A,#N/A,TRUE,"TEDI Calc's (Summary)";#N/A,#N/A,TRUE,"TEDI Calc's (Detailed)"}</definedName>
    <definedName name="wrn.1995._.TEDI._.Calcs._5" localSheetId="12" hidden="1">{#N/A,#N/A,TRUE,"TEDI Calc's (Summary)";#N/A,#N/A,TRUE,"TEDI Calc's (Detailed)"}</definedName>
    <definedName name="wrn.1995._.TEDI._.Calcs._5" localSheetId="7" hidden="1">{#N/A,#N/A,TRUE,"TEDI Calc's (Summary)";#N/A,#N/A,TRUE,"TEDI Calc's (Detailed)"}</definedName>
    <definedName name="wrn.1995._.TEDI._.Calcs._5" localSheetId="14" hidden="1">{#N/A,#N/A,TRUE,"TEDI Calc's (Summary)";#N/A,#N/A,TRUE,"TEDI Calc's (Detailed)"}</definedName>
    <definedName name="wrn.1995._.TEDI._.Calcs._5" hidden="1">{#N/A,#N/A,TRUE,"TEDI Calc's (Summary)";#N/A,#N/A,TRUE,"TEDI Calc's (Detailed)"}</definedName>
    <definedName name="wrn.1995._.TEDI._.Calcs._5_1" localSheetId="12" hidden="1">{#N/A,#N/A,TRUE,"TEDI Calc's (Summary)";#N/A,#N/A,TRUE,"TEDI Calc's (Detailed)"}</definedName>
    <definedName name="wrn.1995._.TEDI._.Calcs._5_1" localSheetId="7" hidden="1">{#N/A,#N/A,TRUE,"TEDI Calc's (Summary)";#N/A,#N/A,TRUE,"TEDI Calc's (Detailed)"}</definedName>
    <definedName name="wrn.1995._.TEDI._.Calcs._5_1" localSheetId="14" hidden="1">{#N/A,#N/A,TRUE,"TEDI Calc's (Summary)";#N/A,#N/A,TRUE,"TEDI Calc's (Detailed)"}</definedName>
    <definedName name="wrn.1995._.TEDI._.Calcs._5_1" hidden="1">{#N/A,#N/A,TRUE,"TEDI Calc's (Summary)";#N/A,#N/A,TRUE,"TEDI Calc's (Detailed)"}</definedName>
    <definedName name="wrn.1995._.TEDI._.Calcs._5_1_1" localSheetId="12" hidden="1">{#N/A,#N/A,TRUE,"TEDI Calc's (Summary)";#N/A,#N/A,TRUE,"TEDI Calc's (Detailed)"}</definedName>
    <definedName name="wrn.1995._.TEDI._.Calcs._5_1_1" localSheetId="7" hidden="1">{#N/A,#N/A,TRUE,"TEDI Calc's (Summary)";#N/A,#N/A,TRUE,"TEDI Calc's (Detailed)"}</definedName>
    <definedName name="wrn.1995._.TEDI._.Calcs._5_1_1" localSheetId="14" hidden="1">{#N/A,#N/A,TRUE,"TEDI Calc's (Summary)";#N/A,#N/A,TRUE,"TEDI Calc's (Detailed)"}</definedName>
    <definedName name="wrn.1995._.TEDI._.Calcs._5_1_1" hidden="1">{#N/A,#N/A,TRUE,"TEDI Calc's (Summary)";#N/A,#N/A,TRUE,"TEDI Calc's (Detailed)"}</definedName>
    <definedName name="wrn.1995._.TEDI._.Calcs._5_1_2" localSheetId="12" hidden="1">{#N/A,#N/A,TRUE,"TEDI Calc's (Summary)";#N/A,#N/A,TRUE,"TEDI Calc's (Detailed)"}</definedName>
    <definedName name="wrn.1995._.TEDI._.Calcs._5_1_2" localSheetId="7" hidden="1">{#N/A,#N/A,TRUE,"TEDI Calc's (Summary)";#N/A,#N/A,TRUE,"TEDI Calc's (Detailed)"}</definedName>
    <definedName name="wrn.1995._.TEDI._.Calcs._5_1_2" localSheetId="14" hidden="1">{#N/A,#N/A,TRUE,"TEDI Calc's (Summary)";#N/A,#N/A,TRUE,"TEDI Calc's (Detailed)"}</definedName>
    <definedName name="wrn.1995._.TEDI._.Calcs._5_1_2" hidden="1">{#N/A,#N/A,TRUE,"TEDI Calc's (Summary)";#N/A,#N/A,TRUE,"TEDI Calc's (Detailed)"}</definedName>
    <definedName name="wrn.1995._.TEDI._.Calcs._5_2" localSheetId="12" hidden="1">{#N/A,#N/A,TRUE,"TEDI Calc's (Summary)";#N/A,#N/A,TRUE,"TEDI Calc's (Detailed)"}</definedName>
    <definedName name="wrn.1995._.TEDI._.Calcs._5_2" localSheetId="7" hidden="1">{#N/A,#N/A,TRUE,"TEDI Calc's (Summary)";#N/A,#N/A,TRUE,"TEDI Calc's (Detailed)"}</definedName>
    <definedName name="wrn.1995._.TEDI._.Calcs._5_2" localSheetId="14" hidden="1">{#N/A,#N/A,TRUE,"TEDI Calc's (Summary)";#N/A,#N/A,TRUE,"TEDI Calc's (Detailed)"}</definedName>
    <definedName name="wrn.1995._.TEDI._.Calcs._5_2" hidden="1">{#N/A,#N/A,TRUE,"TEDI Calc's (Summary)";#N/A,#N/A,TRUE,"TEDI Calc's (Detailed)"}</definedName>
    <definedName name="wrn.1995._.TEDI._.Calcs._5_2_1" localSheetId="12" hidden="1">{#N/A,#N/A,TRUE,"TEDI Calc's (Summary)";#N/A,#N/A,TRUE,"TEDI Calc's (Detailed)"}</definedName>
    <definedName name="wrn.1995._.TEDI._.Calcs._5_2_1" localSheetId="7" hidden="1">{#N/A,#N/A,TRUE,"TEDI Calc's (Summary)";#N/A,#N/A,TRUE,"TEDI Calc's (Detailed)"}</definedName>
    <definedName name="wrn.1995._.TEDI._.Calcs._5_2_1" localSheetId="14" hidden="1">{#N/A,#N/A,TRUE,"TEDI Calc's (Summary)";#N/A,#N/A,TRUE,"TEDI Calc's (Detailed)"}</definedName>
    <definedName name="wrn.1995._.TEDI._.Calcs._5_2_1" hidden="1">{#N/A,#N/A,TRUE,"TEDI Calc's (Summary)";#N/A,#N/A,TRUE,"TEDI Calc's (Detailed)"}</definedName>
    <definedName name="wrn.1995._.TEDI._.Calcs._5_2_2" localSheetId="12" hidden="1">{#N/A,#N/A,TRUE,"TEDI Calc's (Summary)";#N/A,#N/A,TRUE,"TEDI Calc's (Detailed)"}</definedName>
    <definedName name="wrn.1995._.TEDI._.Calcs._5_2_2" localSheetId="7" hidden="1">{#N/A,#N/A,TRUE,"TEDI Calc's (Summary)";#N/A,#N/A,TRUE,"TEDI Calc's (Detailed)"}</definedName>
    <definedName name="wrn.1995._.TEDI._.Calcs._5_2_2" localSheetId="14" hidden="1">{#N/A,#N/A,TRUE,"TEDI Calc's (Summary)";#N/A,#N/A,TRUE,"TEDI Calc's (Detailed)"}</definedName>
    <definedName name="wrn.1995._.TEDI._.Calcs._5_2_2" hidden="1">{#N/A,#N/A,TRUE,"TEDI Calc's (Summary)";#N/A,#N/A,TRUE,"TEDI Calc's (Detailed)"}</definedName>
    <definedName name="wrn.1995._.TEDI._.Calcs._5_3" localSheetId="12" hidden="1">{#N/A,#N/A,TRUE,"TEDI Calc's (Summary)";#N/A,#N/A,TRUE,"TEDI Calc's (Detailed)"}</definedName>
    <definedName name="wrn.1995._.TEDI._.Calcs._5_3" localSheetId="7" hidden="1">{#N/A,#N/A,TRUE,"TEDI Calc's (Summary)";#N/A,#N/A,TRUE,"TEDI Calc's (Detailed)"}</definedName>
    <definedName name="wrn.1995._.TEDI._.Calcs._5_3" localSheetId="14" hidden="1">{#N/A,#N/A,TRUE,"TEDI Calc's (Summary)";#N/A,#N/A,TRUE,"TEDI Calc's (Detailed)"}</definedName>
    <definedName name="wrn.1995._.TEDI._.Calcs._5_3" hidden="1">{#N/A,#N/A,TRUE,"TEDI Calc's (Summary)";#N/A,#N/A,TRUE,"TEDI Calc's (Detailed)"}</definedName>
    <definedName name="wrn.1995._.TEDI._.Calcs._5_3_1" localSheetId="12" hidden="1">{#N/A,#N/A,TRUE,"TEDI Calc's (Summary)";#N/A,#N/A,TRUE,"TEDI Calc's (Detailed)"}</definedName>
    <definedName name="wrn.1995._.TEDI._.Calcs._5_3_1" localSheetId="7" hidden="1">{#N/A,#N/A,TRUE,"TEDI Calc's (Summary)";#N/A,#N/A,TRUE,"TEDI Calc's (Detailed)"}</definedName>
    <definedName name="wrn.1995._.TEDI._.Calcs._5_3_1" localSheetId="14" hidden="1">{#N/A,#N/A,TRUE,"TEDI Calc's (Summary)";#N/A,#N/A,TRUE,"TEDI Calc's (Detailed)"}</definedName>
    <definedName name="wrn.1995._.TEDI._.Calcs._5_3_1" hidden="1">{#N/A,#N/A,TRUE,"TEDI Calc's (Summary)";#N/A,#N/A,TRUE,"TEDI Calc's (Detailed)"}</definedName>
    <definedName name="wrn.1995._.TEDI._.Calcs._5_3_2" localSheetId="12" hidden="1">{#N/A,#N/A,TRUE,"TEDI Calc's (Summary)";#N/A,#N/A,TRUE,"TEDI Calc's (Detailed)"}</definedName>
    <definedName name="wrn.1995._.TEDI._.Calcs._5_3_2" localSheetId="7" hidden="1">{#N/A,#N/A,TRUE,"TEDI Calc's (Summary)";#N/A,#N/A,TRUE,"TEDI Calc's (Detailed)"}</definedName>
    <definedName name="wrn.1995._.TEDI._.Calcs._5_3_2" localSheetId="14" hidden="1">{#N/A,#N/A,TRUE,"TEDI Calc's (Summary)";#N/A,#N/A,TRUE,"TEDI Calc's (Detailed)"}</definedName>
    <definedName name="wrn.1995._.TEDI._.Calcs._5_3_2" hidden="1">{#N/A,#N/A,TRUE,"TEDI Calc's (Summary)";#N/A,#N/A,TRUE,"TEDI Calc's (Detailed)"}</definedName>
    <definedName name="wrn.1995._.TEDI._.Calcs._5_4" localSheetId="12" hidden="1">{#N/A,#N/A,TRUE,"TEDI Calc's (Summary)";#N/A,#N/A,TRUE,"TEDI Calc's (Detailed)"}</definedName>
    <definedName name="wrn.1995._.TEDI._.Calcs._5_4" localSheetId="7" hidden="1">{#N/A,#N/A,TRUE,"TEDI Calc's (Summary)";#N/A,#N/A,TRUE,"TEDI Calc's (Detailed)"}</definedName>
    <definedName name="wrn.1995._.TEDI._.Calcs._5_4" localSheetId="14" hidden="1">{#N/A,#N/A,TRUE,"TEDI Calc's (Summary)";#N/A,#N/A,TRUE,"TEDI Calc's (Detailed)"}</definedName>
    <definedName name="wrn.1995._.TEDI._.Calcs._5_4" hidden="1">{#N/A,#N/A,TRUE,"TEDI Calc's (Summary)";#N/A,#N/A,TRUE,"TEDI Calc's (Detailed)"}</definedName>
    <definedName name="wrn.1995._.TEDI._.Calcs._5_4_1" localSheetId="12" hidden="1">{#N/A,#N/A,TRUE,"TEDI Calc's (Summary)";#N/A,#N/A,TRUE,"TEDI Calc's (Detailed)"}</definedName>
    <definedName name="wrn.1995._.TEDI._.Calcs._5_4_1" localSheetId="7" hidden="1">{#N/A,#N/A,TRUE,"TEDI Calc's (Summary)";#N/A,#N/A,TRUE,"TEDI Calc's (Detailed)"}</definedName>
    <definedName name="wrn.1995._.TEDI._.Calcs._5_4_1" localSheetId="14" hidden="1">{#N/A,#N/A,TRUE,"TEDI Calc's (Summary)";#N/A,#N/A,TRUE,"TEDI Calc's (Detailed)"}</definedName>
    <definedName name="wrn.1995._.TEDI._.Calcs._5_4_1" hidden="1">{#N/A,#N/A,TRUE,"TEDI Calc's (Summary)";#N/A,#N/A,TRUE,"TEDI Calc's (Detailed)"}</definedName>
    <definedName name="wrn.1995._.TEDI._.Calcs._5_4_2" localSheetId="12" hidden="1">{#N/A,#N/A,TRUE,"TEDI Calc's (Summary)";#N/A,#N/A,TRUE,"TEDI Calc's (Detailed)"}</definedName>
    <definedName name="wrn.1995._.TEDI._.Calcs._5_4_2" localSheetId="7" hidden="1">{#N/A,#N/A,TRUE,"TEDI Calc's (Summary)";#N/A,#N/A,TRUE,"TEDI Calc's (Detailed)"}</definedName>
    <definedName name="wrn.1995._.TEDI._.Calcs._5_4_2" localSheetId="14" hidden="1">{#N/A,#N/A,TRUE,"TEDI Calc's (Summary)";#N/A,#N/A,TRUE,"TEDI Calc's (Detailed)"}</definedName>
    <definedName name="wrn.1995._.TEDI._.Calcs._5_4_2" hidden="1">{#N/A,#N/A,TRUE,"TEDI Calc's (Summary)";#N/A,#N/A,TRUE,"TEDI Calc's (Detailed)"}</definedName>
    <definedName name="wrn.1995._.TEDI._.Calcs._5_5" localSheetId="12" hidden="1">{#N/A,#N/A,TRUE,"TEDI Calc's (Summary)";#N/A,#N/A,TRUE,"TEDI Calc's (Detailed)"}</definedName>
    <definedName name="wrn.1995._.TEDI._.Calcs._5_5" localSheetId="7" hidden="1">{#N/A,#N/A,TRUE,"TEDI Calc's (Summary)";#N/A,#N/A,TRUE,"TEDI Calc's (Detailed)"}</definedName>
    <definedName name="wrn.1995._.TEDI._.Calcs._5_5" localSheetId="14" hidden="1">{#N/A,#N/A,TRUE,"TEDI Calc's (Summary)";#N/A,#N/A,TRUE,"TEDI Calc's (Detailed)"}</definedName>
    <definedName name="wrn.1995._.TEDI._.Calcs._5_5" hidden="1">{#N/A,#N/A,TRUE,"TEDI Calc's (Summary)";#N/A,#N/A,TRUE,"TEDI Calc's (Detailed)"}</definedName>
    <definedName name="wrn.1995._.TEDI._.Calcs._5_5_1" localSheetId="12" hidden="1">{#N/A,#N/A,TRUE,"TEDI Calc's (Summary)";#N/A,#N/A,TRUE,"TEDI Calc's (Detailed)"}</definedName>
    <definedName name="wrn.1995._.TEDI._.Calcs._5_5_1" localSheetId="7" hidden="1">{#N/A,#N/A,TRUE,"TEDI Calc's (Summary)";#N/A,#N/A,TRUE,"TEDI Calc's (Detailed)"}</definedName>
    <definedName name="wrn.1995._.TEDI._.Calcs._5_5_1" localSheetId="14" hidden="1">{#N/A,#N/A,TRUE,"TEDI Calc's (Summary)";#N/A,#N/A,TRUE,"TEDI Calc's (Detailed)"}</definedName>
    <definedName name="wrn.1995._.TEDI._.Calcs._5_5_1" hidden="1">{#N/A,#N/A,TRUE,"TEDI Calc's (Summary)";#N/A,#N/A,TRUE,"TEDI Calc's (Detailed)"}</definedName>
    <definedName name="wrn.1995._.TEDI._.Calcs._5_5_2" localSheetId="12" hidden="1">{#N/A,#N/A,TRUE,"TEDI Calc's (Summary)";#N/A,#N/A,TRUE,"TEDI Calc's (Detailed)"}</definedName>
    <definedName name="wrn.1995._.TEDI._.Calcs._5_5_2" localSheetId="7" hidden="1">{#N/A,#N/A,TRUE,"TEDI Calc's (Summary)";#N/A,#N/A,TRUE,"TEDI Calc's (Detailed)"}</definedName>
    <definedName name="wrn.1995._.TEDI._.Calcs._5_5_2" localSheetId="14" hidden="1">{#N/A,#N/A,TRUE,"TEDI Calc's (Summary)";#N/A,#N/A,TRUE,"TEDI Calc's (Detailed)"}</definedName>
    <definedName name="wrn.1995._.TEDI._.Calcs._5_5_2" hidden="1">{#N/A,#N/A,TRUE,"TEDI Calc's (Summary)";#N/A,#N/A,TRUE,"TEDI Calc's (Detailed)"}</definedName>
    <definedName name="wrn.1996._.EIS._.Report."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1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1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2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3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2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3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4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1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1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1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1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1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1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1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1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2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2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2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2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2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2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2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2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3"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3"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3"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3"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3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3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3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3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3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3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3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3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4"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4"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4"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4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4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4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4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4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4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4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4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5"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5"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5"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5"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5_1"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5_1"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5_1"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5_1"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5_2" localSheetId="1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5_2" localSheetId="7"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5_2" localSheetId="14"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_5_5_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mission._.Inventory." localSheetId="1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wrn.1996._.Emission._.Inventory." localSheetId="7"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wrn.1996._.Emission._.Inventory." localSheetId="14"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wrn.1996._.Emission._.Inventory."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wrn.67input." localSheetId="12" hidden="1">{#N/A,#N/A,FALSE,"Emission Calcs";#N/A,#N/A,FALSE,"Equipment Summary";#N/A,#N/A,FALSE,"PRODUCTION SUMMARY "}</definedName>
    <definedName name="wrn.67input." localSheetId="7" hidden="1">{#N/A,#N/A,FALSE,"Emission Calcs";#N/A,#N/A,FALSE,"Equipment Summary";#N/A,#N/A,FALSE,"PRODUCTION SUMMARY "}</definedName>
    <definedName name="wrn.67input." localSheetId="14" hidden="1">{#N/A,#N/A,FALSE,"Emission Calcs";#N/A,#N/A,FALSE,"Equipment Summary";#N/A,#N/A,FALSE,"PRODUCTION SUMMARY "}</definedName>
    <definedName name="wrn.67input." hidden="1">{#N/A,#N/A,FALSE,"Emission Calcs";#N/A,#N/A,FALSE,"Equipment Summary";#N/A,#N/A,FALSE,"PRODUCTION SUMMARY "}</definedName>
    <definedName name="wrn.all." localSheetId="12" hidden="1">{#N/A,#N/A,FALSE,"Results";#N/A,#N/A,FALSE,"Composition";#N/A,#N/A,FALSE,"Speciation"}</definedName>
    <definedName name="wrn.all." localSheetId="7" hidden="1">{#N/A,#N/A,FALSE,"Results";#N/A,#N/A,FALSE,"Composition";#N/A,#N/A,FALSE,"Speciation"}</definedName>
    <definedName name="wrn.all." localSheetId="14" hidden="1">{#N/A,#N/A,FALSE,"Results";#N/A,#N/A,FALSE,"Composition";#N/A,#N/A,FALSE,"Speciation"}</definedName>
    <definedName name="wrn.all." hidden="1">{#N/A,#N/A,FALSE,"Results";#N/A,#N/A,FALSE,"Composition";#N/A,#N/A,FALSE,"Speciation"}</definedName>
    <definedName name="wrn.All._.sheets." localSheetId="12" hidden="1">{#N/A,#N/A,FALSE,"Criteria summary";#N/A,#N/A,FALSE,"Boiler 2";#N/A,#N/A,FALSE,"IGG3";#N/A,#N/A,FALSE,"Line Pair 130-140";#N/A,#N/A,FALSE,"Line Pair 150-160";#N/A,#N/A,FALSE,"Line Pair 170-180"}</definedName>
    <definedName name="wrn.All._.sheets." localSheetId="7" hidden="1">{#N/A,#N/A,FALSE,"Criteria summary";#N/A,#N/A,FALSE,"Boiler 2";#N/A,#N/A,FALSE,"IGG3";#N/A,#N/A,FALSE,"Line Pair 130-140";#N/A,#N/A,FALSE,"Line Pair 150-160";#N/A,#N/A,FALSE,"Line Pair 170-180"}</definedName>
    <definedName name="wrn.All._.sheets." localSheetId="14" hidden="1">{#N/A,#N/A,FALSE,"Criteria summary";#N/A,#N/A,FALSE,"Boiler 2";#N/A,#N/A,FALSE,"IGG3";#N/A,#N/A,FALSE,"Line Pair 130-140";#N/A,#N/A,FALSE,"Line Pair 150-160";#N/A,#N/A,FALSE,"Line Pair 170-180"}</definedName>
    <definedName name="wrn.All._.sheets." hidden="1">{#N/A,#N/A,FALSE,"Criteria summary";#N/A,#N/A,FALSE,"Boiler 2";#N/A,#N/A,FALSE,"IGG3";#N/A,#N/A,FALSE,"Line Pair 130-140";#N/A,#N/A,FALSE,"Line Pair 150-160";#N/A,#N/A,FALSE,"Line Pair 170-180"}</definedName>
    <definedName name="wrn.all._.significant." localSheetId="4" hidden="1">{#N/A,#N/A,FALSE,"RMH-1";#N/A,#N/A,FALSE,"RMH-1 HAP";#N/A,#N/A,FALSE,"EAF-3";#N/A,#N/A,FALSE,"EAF-3 HAP";#N/A,#N/A,FALSE,"EAF-4";#N/A,#N/A,FALSE,"EAF-4 HAP";#N/A,#N/A,FALSE,"EAF-5";#N/A,#N/A,FALSE,"EAF-5 HAP";#N/A,#N/A,FALSE,"ST-1";#N/A,#N/A,FALSE,"ST-1 HAP";#N/A,#N/A,FALSE,"SP-1";#N/A,#N/A,FALSE,"SC-1";#N/A,#N/A,FALSE,"SP-1 HAP";#N/A,#N/A,FALSE,"SC-1 HAP";#N/A,#N/A,FALSE,"SS-1";#N/A,#N/A,FALSE,"SS-1 HAP";#N/A,#N/A,FALSE,"SSB-1";#N/A,#N/A,FALSE,"SHT-1";#N/A,#N/A,FALSE,"SSB-1 HAP";#N/A,#N/A,FALSE,"SSB-2";#N/A,#N/A,FALSE,"SSB-2 HAP";#N/A,#N/A,FALSE,"SCG-1";#N/A,#N/A,FALSE,"SCG-1 HAP";#N/A,#N/A,FALSE,"SPB-1";#N/A,#N/A,FALSE,"SPB-1 HAP";#N/A,#N/A,FALSE,"SC-2";#N/A,#N/A,FALSE,"M-1";#N/A,#N/A,FALSE,"SSS-1";#N/A,#N/A,FALSE,"SSR-1";#N/A,#N/A,FALSE,"SSR-2";#N/A,#N/A,FALSE,"FSM-1";#N/A,#N/A,FALSE,"S-XXX";#N/A,#N/A,FALSE,"SSS-2";#N/A,#N/A,FALSE,"SM-1";#N/A,#N/A,FALSE,"NSS-1";#N/A,#N/A,FALSE,"NSC-1";#N/A,#N/A,FALSE,"SSH-1";#N/A,#N/A,FALSE,"SHC-1";#N/A,#N/A,FALSE,"SKC-2";#N/A,#N/A,FALSE,"SKC-1";#N/A,#N/A,FALSE,"SSH-2";#N/A,#N/A,FALSE,"TP-1";#N/A,#N/A,FALSE,"TP-1 HAP";#N/A,#N/A,FALSE,"TC-1";#N/A,#N/A,FALSE,"TSO-1";#N/A,#N/A,FALSE,"TC-1 HAP";#N/A,#N/A,FALSE,"TSO-1 HAP";#N/A,#N/A,FALSE,"TSB-1";#N/A,#N/A,FALSE,"TSB-1 HAP";#N/A,#N/A,FALSE,"TB-1";#N/A,#N/A,FALSE,"TSB-2";#N/A,#N/A,FALSE,"TSB-2 HAP";#N/A,#N/A,FALSE,"TCG-1";#N/A,#N/A,FALSE,"TCG-1 HAP";#N/A,#N/A,FALSE,"TRS-1";#N/A,#N/A,FALSE,"BE-1";#N/A,#N/A,FALSE,"TSS-1,2,3";#N/A,#N/A,FALSE,"TQ-XXX";#N/A,#N/A,FALSE,"TSH-2";#N/A,#N/A,FALSE,"TM-GS";#N/A,#N/A,FALSE,"TSH-1";#N/A,#N/A,FALSE,"LPC-1";#N/A,#N/A,FALSE,"TM-1"}</definedName>
    <definedName name="wrn.all._.significant." localSheetId="11" hidden="1">{#N/A,#N/A,FALSE,"RMH-1";#N/A,#N/A,FALSE,"RMH-1 HAP";#N/A,#N/A,FALSE,"EAF-3";#N/A,#N/A,FALSE,"EAF-3 HAP";#N/A,#N/A,FALSE,"EAF-4";#N/A,#N/A,FALSE,"EAF-4 HAP";#N/A,#N/A,FALSE,"EAF-5";#N/A,#N/A,FALSE,"EAF-5 HAP";#N/A,#N/A,FALSE,"ST-1";#N/A,#N/A,FALSE,"ST-1 HAP";#N/A,#N/A,FALSE,"SP-1";#N/A,#N/A,FALSE,"SC-1";#N/A,#N/A,FALSE,"SP-1 HAP";#N/A,#N/A,FALSE,"SC-1 HAP";#N/A,#N/A,FALSE,"SS-1";#N/A,#N/A,FALSE,"SS-1 HAP";#N/A,#N/A,FALSE,"SSB-1";#N/A,#N/A,FALSE,"SHT-1";#N/A,#N/A,FALSE,"SSB-1 HAP";#N/A,#N/A,FALSE,"SSB-2";#N/A,#N/A,FALSE,"SSB-2 HAP";#N/A,#N/A,FALSE,"SCG-1";#N/A,#N/A,FALSE,"SCG-1 HAP";#N/A,#N/A,FALSE,"SPB-1";#N/A,#N/A,FALSE,"SPB-1 HAP";#N/A,#N/A,FALSE,"SC-2";#N/A,#N/A,FALSE,"M-1";#N/A,#N/A,FALSE,"SSS-1";#N/A,#N/A,FALSE,"SSR-1";#N/A,#N/A,FALSE,"SSR-2";#N/A,#N/A,FALSE,"FSM-1";#N/A,#N/A,FALSE,"S-XXX";#N/A,#N/A,FALSE,"SSS-2";#N/A,#N/A,FALSE,"SM-1";#N/A,#N/A,FALSE,"NSS-1";#N/A,#N/A,FALSE,"NSC-1";#N/A,#N/A,FALSE,"SSH-1";#N/A,#N/A,FALSE,"SHC-1";#N/A,#N/A,FALSE,"SKC-2";#N/A,#N/A,FALSE,"SKC-1";#N/A,#N/A,FALSE,"SSH-2";#N/A,#N/A,FALSE,"TP-1";#N/A,#N/A,FALSE,"TP-1 HAP";#N/A,#N/A,FALSE,"TC-1";#N/A,#N/A,FALSE,"TSO-1";#N/A,#N/A,FALSE,"TC-1 HAP";#N/A,#N/A,FALSE,"TSO-1 HAP";#N/A,#N/A,FALSE,"TSB-1";#N/A,#N/A,FALSE,"TSB-1 HAP";#N/A,#N/A,FALSE,"TB-1";#N/A,#N/A,FALSE,"TSB-2";#N/A,#N/A,FALSE,"TSB-2 HAP";#N/A,#N/A,FALSE,"TCG-1";#N/A,#N/A,FALSE,"TCG-1 HAP";#N/A,#N/A,FALSE,"TRS-1";#N/A,#N/A,FALSE,"BE-1";#N/A,#N/A,FALSE,"TSS-1,2,3";#N/A,#N/A,FALSE,"TQ-XXX";#N/A,#N/A,FALSE,"TSH-2";#N/A,#N/A,FALSE,"TM-GS";#N/A,#N/A,FALSE,"TSH-1";#N/A,#N/A,FALSE,"LPC-1";#N/A,#N/A,FALSE,"TM-1"}</definedName>
    <definedName name="wrn.all._.significant." localSheetId="3" hidden="1">{#N/A,#N/A,FALSE,"RMH-1";#N/A,#N/A,FALSE,"RMH-1 HAP";#N/A,#N/A,FALSE,"EAF-3";#N/A,#N/A,FALSE,"EAF-3 HAP";#N/A,#N/A,FALSE,"EAF-4";#N/A,#N/A,FALSE,"EAF-4 HAP";#N/A,#N/A,FALSE,"EAF-5";#N/A,#N/A,FALSE,"EAF-5 HAP";#N/A,#N/A,FALSE,"ST-1";#N/A,#N/A,FALSE,"ST-1 HAP";#N/A,#N/A,FALSE,"SP-1";#N/A,#N/A,FALSE,"SC-1";#N/A,#N/A,FALSE,"SP-1 HAP";#N/A,#N/A,FALSE,"SC-1 HAP";#N/A,#N/A,FALSE,"SS-1";#N/A,#N/A,FALSE,"SS-1 HAP";#N/A,#N/A,FALSE,"SSB-1";#N/A,#N/A,FALSE,"SHT-1";#N/A,#N/A,FALSE,"SSB-1 HAP";#N/A,#N/A,FALSE,"SSB-2";#N/A,#N/A,FALSE,"SSB-2 HAP";#N/A,#N/A,FALSE,"SCG-1";#N/A,#N/A,FALSE,"SCG-1 HAP";#N/A,#N/A,FALSE,"SPB-1";#N/A,#N/A,FALSE,"SPB-1 HAP";#N/A,#N/A,FALSE,"SC-2";#N/A,#N/A,FALSE,"M-1";#N/A,#N/A,FALSE,"SSS-1";#N/A,#N/A,FALSE,"SSR-1";#N/A,#N/A,FALSE,"SSR-2";#N/A,#N/A,FALSE,"FSM-1";#N/A,#N/A,FALSE,"S-XXX";#N/A,#N/A,FALSE,"SSS-2";#N/A,#N/A,FALSE,"SM-1";#N/A,#N/A,FALSE,"NSS-1";#N/A,#N/A,FALSE,"NSC-1";#N/A,#N/A,FALSE,"SSH-1";#N/A,#N/A,FALSE,"SHC-1";#N/A,#N/A,FALSE,"SKC-2";#N/A,#N/A,FALSE,"SKC-1";#N/A,#N/A,FALSE,"SSH-2";#N/A,#N/A,FALSE,"TP-1";#N/A,#N/A,FALSE,"TP-1 HAP";#N/A,#N/A,FALSE,"TC-1";#N/A,#N/A,FALSE,"TSO-1";#N/A,#N/A,FALSE,"TC-1 HAP";#N/A,#N/A,FALSE,"TSO-1 HAP";#N/A,#N/A,FALSE,"TSB-1";#N/A,#N/A,FALSE,"TSB-1 HAP";#N/A,#N/A,FALSE,"TB-1";#N/A,#N/A,FALSE,"TSB-2";#N/A,#N/A,FALSE,"TSB-2 HAP";#N/A,#N/A,FALSE,"TCG-1";#N/A,#N/A,FALSE,"TCG-1 HAP";#N/A,#N/A,FALSE,"TRS-1";#N/A,#N/A,FALSE,"BE-1";#N/A,#N/A,FALSE,"TSS-1,2,3";#N/A,#N/A,FALSE,"TQ-XXX";#N/A,#N/A,FALSE,"TSH-2";#N/A,#N/A,FALSE,"TM-GS";#N/A,#N/A,FALSE,"TSH-1";#N/A,#N/A,FALSE,"LPC-1";#N/A,#N/A,FALSE,"TM-1"}</definedName>
    <definedName name="wrn.all._.significant." hidden="1">{#N/A,#N/A,FALSE,"RMH-1";#N/A,#N/A,FALSE,"RMH-1 HAP";#N/A,#N/A,FALSE,"EAF-3";#N/A,#N/A,FALSE,"EAF-3 HAP";#N/A,#N/A,FALSE,"EAF-4";#N/A,#N/A,FALSE,"EAF-4 HAP";#N/A,#N/A,FALSE,"EAF-5";#N/A,#N/A,FALSE,"EAF-5 HAP";#N/A,#N/A,FALSE,"ST-1";#N/A,#N/A,FALSE,"ST-1 HAP";#N/A,#N/A,FALSE,"SP-1";#N/A,#N/A,FALSE,"SC-1";#N/A,#N/A,FALSE,"SP-1 HAP";#N/A,#N/A,FALSE,"SC-1 HAP";#N/A,#N/A,FALSE,"SS-1";#N/A,#N/A,FALSE,"SS-1 HAP";#N/A,#N/A,FALSE,"SSB-1";#N/A,#N/A,FALSE,"SHT-1";#N/A,#N/A,FALSE,"SSB-1 HAP";#N/A,#N/A,FALSE,"SSB-2";#N/A,#N/A,FALSE,"SSB-2 HAP";#N/A,#N/A,FALSE,"SCG-1";#N/A,#N/A,FALSE,"SCG-1 HAP";#N/A,#N/A,FALSE,"SPB-1";#N/A,#N/A,FALSE,"SPB-1 HAP";#N/A,#N/A,FALSE,"SC-2";#N/A,#N/A,FALSE,"M-1";#N/A,#N/A,FALSE,"SSS-1";#N/A,#N/A,FALSE,"SSR-1";#N/A,#N/A,FALSE,"SSR-2";#N/A,#N/A,FALSE,"FSM-1";#N/A,#N/A,FALSE,"S-XXX";#N/A,#N/A,FALSE,"SSS-2";#N/A,#N/A,FALSE,"SM-1";#N/A,#N/A,FALSE,"NSS-1";#N/A,#N/A,FALSE,"NSC-1";#N/A,#N/A,FALSE,"SSH-1";#N/A,#N/A,FALSE,"SHC-1";#N/A,#N/A,FALSE,"SKC-2";#N/A,#N/A,FALSE,"SKC-1";#N/A,#N/A,FALSE,"SSH-2";#N/A,#N/A,FALSE,"TP-1";#N/A,#N/A,FALSE,"TP-1 HAP";#N/A,#N/A,FALSE,"TC-1";#N/A,#N/A,FALSE,"TSO-1";#N/A,#N/A,FALSE,"TC-1 HAP";#N/A,#N/A,FALSE,"TSO-1 HAP";#N/A,#N/A,FALSE,"TSB-1";#N/A,#N/A,FALSE,"TSB-1 HAP";#N/A,#N/A,FALSE,"TB-1";#N/A,#N/A,FALSE,"TSB-2";#N/A,#N/A,FALSE,"TSB-2 HAP";#N/A,#N/A,FALSE,"TCG-1";#N/A,#N/A,FALSE,"TCG-1 HAP";#N/A,#N/A,FALSE,"TRS-1";#N/A,#N/A,FALSE,"BE-1";#N/A,#N/A,FALSE,"TSS-1,2,3";#N/A,#N/A,FALSE,"TQ-XXX";#N/A,#N/A,FALSE,"TSH-2";#N/A,#N/A,FALSE,"TM-GS";#N/A,#N/A,FALSE,"TSH-1";#N/A,#N/A,FALSE,"LPC-1";#N/A,#N/A,FALSE,"TM-1"}</definedName>
    <definedName name="wrn.all.2" localSheetId="12" hidden="1">{#N/A,#N/A,FALSE,"Results";#N/A,#N/A,FALSE,"Composition";#N/A,#N/A,FALSE,"Speciation"}</definedName>
    <definedName name="wrn.all.2" localSheetId="7" hidden="1">{#N/A,#N/A,FALSE,"Results";#N/A,#N/A,FALSE,"Composition";#N/A,#N/A,FALSE,"Speciation"}</definedName>
    <definedName name="wrn.all.2" localSheetId="14" hidden="1">{#N/A,#N/A,FALSE,"Results";#N/A,#N/A,FALSE,"Composition";#N/A,#N/A,FALSE,"Speciation"}</definedName>
    <definedName name="wrn.all.2" hidden="1">{#N/A,#N/A,FALSE,"Results";#N/A,#N/A,FALSE,"Composition";#N/A,#N/A,FALSE,"Speciation"}</definedName>
    <definedName name="wrn.all3." localSheetId="12" hidden="1">{"summ",#N/A,FALSE,"VOCs";"misc",#N/A,FALSE,"VOCs";"fugs",#N/A,FALSE,"VOCs"}</definedName>
    <definedName name="wrn.all3." localSheetId="7" hidden="1">{"summ",#N/A,FALSE,"VOCs";"misc",#N/A,FALSE,"VOCs";"fugs",#N/A,FALSE,"VOCs"}</definedName>
    <definedName name="wrn.all3." localSheetId="14" hidden="1">{"summ",#N/A,FALSE,"VOCs";"misc",#N/A,FALSE,"VOCs";"fugs",#N/A,FALSE,"VOCs"}</definedName>
    <definedName name="wrn.all3." hidden="1">{"summ",#N/A,FALSE,"VOCs";"misc",#N/A,FALSE,"VOCs";"fugs",#N/A,FALSE,"VOCs"}</definedName>
    <definedName name="wrn.all4." localSheetId="12" hidden="1">{"summ",#N/A,FALSE,"VOCs";"misc",#N/A,FALSE,"VOCs";"fugs",#N/A,FALSE,"VOCs"}</definedName>
    <definedName name="wrn.all4." localSheetId="7" hidden="1">{"summ",#N/A,FALSE,"VOCs";"misc",#N/A,FALSE,"VOCs";"fugs",#N/A,FALSE,"VOCs"}</definedName>
    <definedName name="wrn.all4." localSheetId="14" hidden="1">{"summ",#N/A,FALSE,"VOCs";"misc",#N/A,FALSE,"VOCs";"fugs",#N/A,FALSE,"VOCs"}</definedName>
    <definedName name="wrn.all4." hidden="1">{"summ",#N/A,FALSE,"VOCs";"misc",#N/A,FALSE,"VOCs";"fugs",#N/A,FALSE,"VOCs"}</definedName>
    <definedName name="wrn.all5." localSheetId="12" hidden="1">{"summ",#N/A,FALSE,"VOCs";"misc",#N/A,FALSE,"VOCs";"fugs",#N/A,FALSE,"VOCs"}</definedName>
    <definedName name="wrn.all5." localSheetId="7" hidden="1">{"summ",#N/A,FALSE,"VOCs";"misc",#N/A,FALSE,"VOCs";"fugs",#N/A,FALSE,"VOCs"}</definedName>
    <definedName name="wrn.all5." localSheetId="14" hidden="1">{"summ",#N/A,FALSE,"VOCs";"misc",#N/A,FALSE,"VOCs";"fugs",#N/A,FALSE,"VOCs"}</definedName>
    <definedName name="wrn.all5." hidden="1">{"summ",#N/A,FALSE,"VOCs";"misc",#N/A,FALSE,"VOCs";"fugs",#N/A,FALSE,"VOCs"}</definedName>
    <definedName name="wrn.all6." localSheetId="12" hidden="1">{"summ",#N/A,FALSE,"VOCs";"misc",#N/A,FALSE,"VOCs";"fugs",#N/A,FALSE,"VOCs"}</definedName>
    <definedName name="wrn.all6." localSheetId="7" hidden="1">{"summ",#N/A,FALSE,"VOCs";"misc",#N/A,FALSE,"VOCs";"fugs",#N/A,FALSE,"VOCs"}</definedName>
    <definedName name="wrn.all6." localSheetId="14" hidden="1">{"summ",#N/A,FALSE,"VOCs";"misc",#N/A,FALSE,"VOCs";"fugs",#N/A,FALSE,"VOCs"}</definedName>
    <definedName name="wrn.all6." hidden="1">{"summ",#N/A,FALSE,"VOCs";"misc",#N/A,FALSE,"VOCs";"fugs",#N/A,FALSE,"VOCs"}</definedName>
    <definedName name="wrn.Appendix._.A." localSheetId="12" hidden="1">{#N/A,#N/A,TRUE,"Kiln-NOx-OxRed Scrubber";#N/A,#N/A,TRUE,"Kiln-SO2-Wet Scrubber";#N/A,#N/A,TRUE,"Slaker-PM-Scrubber";#N/A,#N/A,TRUE,"Combo-SO2-Wet Scrubber";#N/A,#N/A,TRUE,"Combo-SO2-DualAlkali";#N/A,#N/A,TRUE,"Combo-SO2-Spray Dryer ESP";#N/A,#N/A,TRUE,"CRU-NOx-OxRed Scrubber";#N/A,#N/A,TRUE,"CRU-SO2-Wet Scrubber";#N/A,#N/A,TRUE,"SDT-PM-Wet ESP";#N/A,#N/A,TRUE,"SDT-VOC-TO";#N/A,#N/A,TRUE,"Package-CO-TO";#N/A,#N/A,TRUE,"Package-PM-Baghouse";#N/A,#N/A,TRUE,"Package-PM-ESP";#N/A,#N/A,TRUE,"Package-PM-Venturi";#N/A,#N/A,TRUE,"Package-NOx-OxRed Scrubber";#N/A,#N/A,TRUE,"Package-NOx-SCR";#N/A,#N/A,TRUE,"Package-SO2-Wet Scrubber";#N/A,#N/A,TRUE,"Package-SO2-Spray Drier ESP";#N/A,#N/A,TRUE,"Power-CO-TO";#N/A,#N/A,TRUE,"Power-PM-Baghouse";#N/A,#N/A,TRUE,"Power-PM-ESP";#N/A,#N/A,TRUE,"Power-PM-Venturi";#N/A,#N/A,TRUE,"Power-NOx-OxRed Scrubber";#N/A,#N/A,TRUE,"Power-NOx-SCR";#N/A,#N/A,TRUE,"Power-SO2-Wet Lime Scrubber";#N/A,#N/A,TRUE,"Power-SO2-Spray Drier ESP";#N/A,#N/A,TRUE,"No.1 PM-VOC-Super";#N/A,#N/A,TRUE,"No.1 PM-VOC-Enhanced"}</definedName>
    <definedName name="wrn.Appendix._.A." localSheetId="7" hidden="1">{#N/A,#N/A,TRUE,"Kiln-NOx-OxRed Scrubber";#N/A,#N/A,TRUE,"Kiln-SO2-Wet Scrubber";#N/A,#N/A,TRUE,"Slaker-PM-Scrubber";#N/A,#N/A,TRUE,"Combo-SO2-Wet Scrubber";#N/A,#N/A,TRUE,"Combo-SO2-DualAlkali";#N/A,#N/A,TRUE,"Combo-SO2-Spray Dryer ESP";#N/A,#N/A,TRUE,"CRU-NOx-OxRed Scrubber";#N/A,#N/A,TRUE,"CRU-SO2-Wet Scrubber";#N/A,#N/A,TRUE,"SDT-PM-Wet ESP";#N/A,#N/A,TRUE,"SDT-VOC-TO";#N/A,#N/A,TRUE,"Package-CO-TO";#N/A,#N/A,TRUE,"Package-PM-Baghouse";#N/A,#N/A,TRUE,"Package-PM-ESP";#N/A,#N/A,TRUE,"Package-PM-Venturi";#N/A,#N/A,TRUE,"Package-NOx-OxRed Scrubber";#N/A,#N/A,TRUE,"Package-NOx-SCR";#N/A,#N/A,TRUE,"Package-SO2-Wet Scrubber";#N/A,#N/A,TRUE,"Package-SO2-Spray Drier ESP";#N/A,#N/A,TRUE,"Power-CO-TO";#N/A,#N/A,TRUE,"Power-PM-Baghouse";#N/A,#N/A,TRUE,"Power-PM-ESP";#N/A,#N/A,TRUE,"Power-PM-Venturi";#N/A,#N/A,TRUE,"Power-NOx-OxRed Scrubber";#N/A,#N/A,TRUE,"Power-NOx-SCR";#N/A,#N/A,TRUE,"Power-SO2-Wet Lime Scrubber";#N/A,#N/A,TRUE,"Power-SO2-Spray Drier ESP";#N/A,#N/A,TRUE,"No.1 PM-VOC-Super";#N/A,#N/A,TRUE,"No.1 PM-VOC-Enhanced"}</definedName>
    <definedName name="wrn.Appendix._.A." localSheetId="14" hidden="1">{#N/A,#N/A,TRUE,"Kiln-NOx-OxRed Scrubber";#N/A,#N/A,TRUE,"Kiln-SO2-Wet Scrubber";#N/A,#N/A,TRUE,"Slaker-PM-Scrubber";#N/A,#N/A,TRUE,"Combo-SO2-Wet Scrubber";#N/A,#N/A,TRUE,"Combo-SO2-DualAlkali";#N/A,#N/A,TRUE,"Combo-SO2-Spray Dryer ESP";#N/A,#N/A,TRUE,"CRU-NOx-OxRed Scrubber";#N/A,#N/A,TRUE,"CRU-SO2-Wet Scrubber";#N/A,#N/A,TRUE,"SDT-PM-Wet ESP";#N/A,#N/A,TRUE,"SDT-VOC-TO";#N/A,#N/A,TRUE,"Package-CO-TO";#N/A,#N/A,TRUE,"Package-PM-Baghouse";#N/A,#N/A,TRUE,"Package-PM-ESP";#N/A,#N/A,TRUE,"Package-PM-Venturi";#N/A,#N/A,TRUE,"Package-NOx-OxRed Scrubber";#N/A,#N/A,TRUE,"Package-NOx-SCR";#N/A,#N/A,TRUE,"Package-SO2-Wet Scrubber";#N/A,#N/A,TRUE,"Package-SO2-Spray Drier ESP";#N/A,#N/A,TRUE,"Power-CO-TO";#N/A,#N/A,TRUE,"Power-PM-Baghouse";#N/A,#N/A,TRUE,"Power-PM-ESP";#N/A,#N/A,TRUE,"Power-PM-Venturi";#N/A,#N/A,TRUE,"Power-NOx-OxRed Scrubber";#N/A,#N/A,TRUE,"Power-NOx-SCR";#N/A,#N/A,TRUE,"Power-SO2-Wet Lime Scrubber";#N/A,#N/A,TRUE,"Power-SO2-Spray Drier ESP";#N/A,#N/A,TRUE,"No.1 PM-VOC-Super";#N/A,#N/A,TRUE,"No.1 PM-VOC-Enhanced"}</definedName>
    <definedName name="wrn.Appendix._.A." hidden="1">{#N/A,#N/A,TRUE,"Kiln-NOx-OxRed Scrubber";#N/A,#N/A,TRUE,"Kiln-SO2-Wet Scrubber";#N/A,#N/A,TRUE,"Slaker-PM-Scrubber";#N/A,#N/A,TRUE,"Combo-SO2-Wet Scrubber";#N/A,#N/A,TRUE,"Combo-SO2-DualAlkali";#N/A,#N/A,TRUE,"Combo-SO2-Spray Dryer ESP";#N/A,#N/A,TRUE,"CRU-NOx-OxRed Scrubber";#N/A,#N/A,TRUE,"CRU-SO2-Wet Scrubber";#N/A,#N/A,TRUE,"SDT-PM-Wet ESP";#N/A,#N/A,TRUE,"SDT-VOC-TO";#N/A,#N/A,TRUE,"Package-CO-TO";#N/A,#N/A,TRUE,"Package-PM-Baghouse";#N/A,#N/A,TRUE,"Package-PM-ESP";#N/A,#N/A,TRUE,"Package-PM-Venturi";#N/A,#N/A,TRUE,"Package-NOx-OxRed Scrubber";#N/A,#N/A,TRUE,"Package-NOx-SCR";#N/A,#N/A,TRUE,"Package-SO2-Wet Scrubber";#N/A,#N/A,TRUE,"Package-SO2-Spray Drier ESP";#N/A,#N/A,TRUE,"Power-CO-TO";#N/A,#N/A,TRUE,"Power-PM-Baghouse";#N/A,#N/A,TRUE,"Power-PM-ESP";#N/A,#N/A,TRUE,"Power-PM-Venturi";#N/A,#N/A,TRUE,"Power-NOx-OxRed Scrubber";#N/A,#N/A,TRUE,"Power-NOx-SCR";#N/A,#N/A,TRUE,"Power-SO2-Wet Lime Scrubber";#N/A,#N/A,TRUE,"Power-SO2-Spray Drier ESP";#N/A,#N/A,TRUE,"No.1 PM-VOC-Super";#N/A,#N/A,TRUE,"No.1 PM-VOC-Enhanced"}</definedName>
    <definedName name="wrn.Appendix._.B" localSheetId="12" hidden="1">{#N/A,#N/A,TRUE,"Kiln-NOx-OxRed Scrubber";#N/A,#N/A,TRUE,"Kiln-SO2-Wet Scrubber";#N/A,#N/A,TRUE,"Slaker-PM-Scrubber";#N/A,#N/A,TRUE,"Combo-SO2-Wet Scrubber";#N/A,#N/A,TRUE,"Combo-SO2-DualAlkali";#N/A,#N/A,TRUE,"Combo-SO2-Spray Dryer ESP";#N/A,#N/A,TRUE,"CRU-NOx-OxRed Scrubber";#N/A,#N/A,TRUE,"CRU-SO2-Wet Scrubber";#N/A,#N/A,TRUE,"SDT-PM-Wet ESP";#N/A,#N/A,TRUE,"SDT-VOC-TO";#N/A,#N/A,TRUE,"Package-CO-TO";#N/A,#N/A,TRUE,"Package-PM-Baghouse";#N/A,#N/A,TRUE,"Package-PM-ESP";#N/A,#N/A,TRUE,"Package-PM-Venturi";#N/A,#N/A,TRUE,"Package-NOx-OxRed Scrubber";#N/A,#N/A,TRUE,"Package-NOx-SCR";#N/A,#N/A,TRUE,"Package-SO2-Wet Scrubber";#N/A,#N/A,TRUE,"Package-SO2-Spray Drier ESP";#N/A,#N/A,TRUE,"Power-CO-TO";#N/A,#N/A,TRUE,"Power-PM-Baghouse";#N/A,#N/A,TRUE,"Power-PM-ESP";#N/A,#N/A,TRUE,"Power-PM-Venturi";#N/A,#N/A,TRUE,"Power-NOx-OxRed Scrubber";#N/A,#N/A,TRUE,"Power-NOx-SCR";#N/A,#N/A,TRUE,"Power-SO2-Wet Lime Scrubber";#N/A,#N/A,TRUE,"Power-SO2-Spray Drier ESP";#N/A,#N/A,TRUE,"No.1 PM-VOC-Super";#N/A,#N/A,TRUE,"No.1 PM-VOC-Enhanced"}</definedName>
    <definedName name="wrn.Appendix._.B" localSheetId="7" hidden="1">{#N/A,#N/A,TRUE,"Kiln-NOx-OxRed Scrubber";#N/A,#N/A,TRUE,"Kiln-SO2-Wet Scrubber";#N/A,#N/A,TRUE,"Slaker-PM-Scrubber";#N/A,#N/A,TRUE,"Combo-SO2-Wet Scrubber";#N/A,#N/A,TRUE,"Combo-SO2-DualAlkali";#N/A,#N/A,TRUE,"Combo-SO2-Spray Dryer ESP";#N/A,#N/A,TRUE,"CRU-NOx-OxRed Scrubber";#N/A,#N/A,TRUE,"CRU-SO2-Wet Scrubber";#N/A,#N/A,TRUE,"SDT-PM-Wet ESP";#N/A,#N/A,TRUE,"SDT-VOC-TO";#N/A,#N/A,TRUE,"Package-CO-TO";#N/A,#N/A,TRUE,"Package-PM-Baghouse";#N/A,#N/A,TRUE,"Package-PM-ESP";#N/A,#N/A,TRUE,"Package-PM-Venturi";#N/A,#N/A,TRUE,"Package-NOx-OxRed Scrubber";#N/A,#N/A,TRUE,"Package-NOx-SCR";#N/A,#N/A,TRUE,"Package-SO2-Wet Scrubber";#N/A,#N/A,TRUE,"Package-SO2-Spray Drier ESP";#N/A,#N/A,TRUE,"Power-CO-TO";#N/A,#N/A,TRUE,"Power-PM-Baghouse";#N/A,#N/A,TRUE,"Power-PM-ESP";#N/A,#N/A,TRUE,"Power-PM-Venturi";#N/A,#N/A,TRUE,"Power-NOx-OxRed Scrubber";#N/A,#N/A,TRUE,"Power-NOx-SCR";#N/A,#N/A,TRUE,"Power-SO2-Wet Lime Scrubber";#N/A,#N/A,TRUE,"Power-SO2-Spray Drier ESP";#N/A,#N/A,TRUE,"No.1 PM-VOC-Super";#N/A,#N/A,TRUE,"No.1 PM-VOC-Enhanced"}</definedName>
    <definedName name="wrn.Appendix._.B" localSheetId="14" hidden="1">{#N/A,#N/A,TRUE,"Kiln-NOx-OxRed Scrubber";#N/A,#N/A,TRUE,"Kiln-SO2-Wet Scrubber";#N/A,#N/A,TRUE,"Slaker-PM-Scrubber";#N/A,#N/A,TRUE,"Combo-SO2-Wet Scrubber";#N/A,#N/A,TRUE,"Combo-SO2-DualAlkali";#N/A,#N/A,TRUE,"Combo-SO2-Spray Dryer ESP";#N/A,#N/A,TRUE,"CRU-NOx-OxRed Scrubber";#N/A,#N/A,TRUE,"CRU-SO2-Wet Scrubber";#N/A,#N/A,TRUE,"SDT-PM-Wet ESP";#N/A,#N/A,TRUE,"SDT-VOC-TO";#N/A,#N/A,TRUE,"Package-CO-TO";#N/A,#N/A,TRUE,"Package-PM-Baghouse";#N/A,#N/A,TRUE,"Package-PM-ESP";#N/A,#N/A,TRUE,"Package-PM-Venturi";#N/A,#N/A,TRUE,"Package-NOx-OxRed Scrubber";#N/A,#N/A,TRUE,"Package-NOx-SCR";#N/A,#N/A,TRUE,"Package-SO2-Wet Scrubber";#N/A,#N/A,TRUE,"Package-SO2-Spray Drier ESP";#N/A,#N/A,TRUE,"Power-CO-TO";#N/A,#N/A,TRUE,"Power-PM-Baghouse";#N/A,#N/A,TRUE,"Power-PM-ESP";#N/A,#N/A,TRUE,"Power-PM-Venturi";#N/A,#N/A,TRUE,"Power-NOx-OxRed Scrubber";#N/A,#N/A,TRUE,"Power-NOx-SCR";#N/A,#N/A,TRUE,"Power-SO2-Wet Lime Scrubber";#N/A,#N/A,TRUE,"Power-SO2-Spray Drier ESP";#N/A,#N/A,TRUE,"No.1 PM-VOC-Super";#N/A,#N/A,TRUE,"No.1 PM-VOC-Enhanced"}</definedName>
    <definedName name="wrn.Appendix._.B" hidden="1">{#N/A,#N/A,TRUE,"Kiln-NOx-OxRed Scrubber";#N/A,#N/A,TRUE,"Kiln-SO2-Wet Scrubber";#N/A,#N/A,TRUE,"Slaker-PM-Scrubber";#N/A,#N/A,TRUE,"Combo-SO2-Wet Scrubber";#N/A,#N/A,TRUE,"Combo-SO2-DualAlkali";#N/A,#N/A,TRUE,"Combo-SO2-Spray Dryer ESP";#N/A,#N/A,TRUE,"CRU-NOx-OxRed Scrubber";#N/A,#N/A,TRUE,"CRU-SO2-Wet Scrubber";#N/A,#N/A,TRUE,"SDT-PM-Wet ESP";#N/A,#N/A,TRUE,"SDT-VOC-TO";#N/A,#N/A,TRUE,"Package-CO-TO";#N/A,#N/A,TRUE,"Package-PM-Baghouse";#N/A,#N/A,TRUE,"Package-PM-ESP";#N/A,#N/A,TRUE,"Package-PM-Venturi";#N/A,#N/A,TRUE,"Package-NOx-OxRed Scrubber";#N/A,#N/A,TRUE,"Package-NOx-SCR";#N/A,#N/A,TRUE,"Package-SO2-Wet Scrubber";#N/A,#N/A,TRUE,"Package-SO2-Spray Drier ESP";#N/A,#N/A,TRUE,"Power-CO-TO";#N/A,#N/A,TRUE,"Power-PM-Baghouse";#N/A,#N/A,TRUE,"Power-PM-ESP";#N/A,#N/A,TRUE,"Power-PM-Venturi";#N/A,#N/A,TRUE,"Power-NOx-OxRed Scrubber";#N/A,#N/A,TRUE,"Power-NOx-SCR";#N/A,#N/A,TRUE,"Power-SO2-Wet Lime Scrubber";#N/A,#N/A,TRUE,"Power-SO2-Spray Drier ESP";#N/A,#N/A,TRUE,"No.1 PM-VOC-Super";#N/A,#N/A,TRUE,"No.1 PM-VOC-Enhanced"}</definedName>
    <definedName name="wrn.Appendix._.B." localSheetId="12" hidden="1">{#N/A,#N/A,TRUE,"(B-1) LimeKiln";#N/A,#N/A,TRUE,"(B-2) LimeSlaker";#N/A,#N/A,TRUE,"(B-3) Combo";#N/A,#N/A,TRUE,"(B-4) CRF";#N/A,#N/A,TRUE,"(B-5) SDT";#N/A,#N/A,TRUE,"(B-6) Fuel Oil";#N/A,#N/A,TRUE,"(B-7) NaturalGas"}</definedName>
    <definedName name="wrn.Appendix._.B." localSheetId="7" hidden="1">{#N/A,#N/A,TRUE,"(B-1) LimeKiln";#N/A,#N/A,TRUE,"(B-2) LimeSlaker";#N/A,#N/A,TRUE,"(B-3) Combo";#N/A,#N/A,TRUE,"(B-4) CRF";#N/A,#N/A,TRUE,"(B-5) SDT";#N/A,#N/A,TRUE,"(B-6) Fuel Oil";#N/A,#N/A,TRUE,"(B-7) NaturalGas"}</definedName>
    <definedName name="wrn.Appendix._.B." localSheetId="14" hidden="1">{#N/A,#N/A,TRUE,"(B-1) LimeKiln";#N/A,#N/A,TRUE,"(B-2) LimeSlaker";#N/A,#N/A,TRUE,"(B-3) Combo";#N/A,#N/A,TRUE,"(B-4) CRF";#N/A,#N/A,TRUE,"(B-5) SDT";#N/A,#N/A,TRUE,"(B-6) Fuel Oil";#N/A,#N/A,TRUE,"(B-7) NaturalGas"}</definedName>
    <definedName name="wrn.Appendix._.B." hidden="1">{#N/A,#N/A,TRUE,"(B-1) LimeKiln";#N/A,#N/A,TRUE,"(B-2) LimeSlaker";#N/A,#N/A,TRUE,"(B-3) Combo";#N/A,#N/A,TRUE,"(B-4) CRF";#N/A,#N/A,TRUE,"(B-5) SDT";#N/A,#N/A,TRUE,"(B-6) Fuel Oil";#N/A,#N/A,TRUE,"(B-7) NaturalGas"}</definedName>
    <definedName name="wrn.Appendix._.S." localSheetId="12" hidden="1">{#N/A,#N/A,TRUE,"Introduction";#N/A,#N/A,TRUE,"Emissions Inventory";#N/A,#N/A,TRUE,"Source Data"}</definedName>
    <definedName name="wrn.Appendix._.S." localSheetId="7" hidden="1">{#N/A,#N/A,TRUE,"Introduction";#N/A,#N/A,TRUE,"Emissions Inventory";#N/A,#N/A,TRUE,"Source Data"}</definedName>
    <definedName name="wrn.Appendix._.S." localSheetId="14" hidden="1">{#N/A,#N/A,TRUE,"Introduction";#N/A,#N/A,TRUE,"Emissions Inventory";#N/A,#N/A,TRUE,"Source Data"}</definedName>
    <definedName name="wrn.Appendix._.S." hidden="1">{#N/A,#N/A,TRUE,"Introduction";#N/A,#N/A,TRUE,"Emissions Inventory";#N/A,#N/A,TRUE,"Source Data"}</definedName>
    <definedName name="wrn.asset" localSheetId="12" hidden="1">{#N/A,#N/A,TRUE,"AR AND INVENTORY";#N/A,#N/A,TRUE,"ROE";#N/A,#N/A,TRUE,"CAPITAL";#N/A,#N/A,TRUE,"PERFORMANCE MEASURES";#N/A,#N/A,TRUE,"WTD AVG ROA";#N/A,#N/A,TRUE,"WTD AVG ROA EXCL JAMONT";#N/A,#N/A,TRUE,"CONSUMER";#N/A,#N/A,TRUE,"PACKAGING";#N/A,#N/A,TRUE,"FIBER";#N/A,#N/A,TRUE,"JAMONT"}</definedName>
    <definedName name="wrn.asset" localSheetId="7" hidden="1">{#N/A,#N/A,TRUE,"AR AND INVENTORY";#N/A,#N/A,TRUE,"ROE";#N/A,#N/A,TRUE,"CAPITAL";#N/A,#N/A,TRUE,"PERFORMANCE MEASURES";#N/A,#N/A,TRUE,"WTD AVG ROA";#N/A,#N/A,TRUE,"WTD AVG ROA EXCL JAMONT";#N/A,#N/A,TRUE,"CONSUMER";#N/A,#N/A,TRUE,"PACKAGING";#N/A,#N/A,TRUE,"FIBER";#N/A,#N/A,TRUE,"JAMONT"}</definedName>
    <definedName name="wrn.asset" localSheetId="14" hidden="1">{#N/A,#N/A,TRUE,"AR AND INVENTORY";#N/A,#N/A,TRUE,"ROE";#N/A,#N/A,TRUE,"CAPITAL";#N/A,#N/A,TRUE,"PERFORMANCE MEASURES";#N/A,#N/A,TRUE,"WTD AVG ROA";#N/A,#N/A,TRUE,"WTD AVG ROA EXCL JAMONT";#N/A,#N/A,TRUE,"CONSUMER";#N/A,#N/A,TRUE,"PACKAGING";#N/A,#N/A,TRUE,"FIBER";#N/A,#N/A,TRUE,"JAMONT"}</definedName>
    <definedName name="wrn.asset" hidden="1">{#N/A,#N/A,TRUE,"AR AND INVENTORY";#N/A,#N/A,TRUE,"ROE";#N/A,#N/A,TRUE,"CAPITAL";#N/A,#N/A,TRUE,"PERFORMANCE MEASURES";#N/A,#N/A,TRUE,"WTD AVG ROA";#N/A,#N/A,TRUE,"WTD AVG ROA EXCL JAMONT";#N/A,#N/A,TRUE,"CONSUMER";#N/A,#N/A,TRUE,"PACKAGING";#N/A,#N/A,TRUE,"FIBER";#N/A,#N/A,TRUE,"JAMONT"}</definedName>
    <definedName name="wrn.ASSETS." localSheetId="12" hidden="1">{#N/A,#N/A,TRUE,"AR AND INVENTORY";#N/A,#N/A,TRUE,"ROE";#N/A,#N/A,TRUE,"CAPITAL";#N/A,#N/A,TRUE,"PERFORMANCE MEASURES";#N/A,#N/A,TRUE,"WTD AVG ROA";#N/A,#N/A,TRUE,"WTD AVG ROA EXCL JAMONT";#N/A,#N/A,TRUE,"CONSUMER";#N/A,#N/A,TRUE,"PACKAGING";#N/A,#N/A,TRUE,"FIBER";#N/A,#N/A,TRUE,"JAMONT"}</definedName>
    <definedName name="wrn.ASSETS." localSheetId="7" hidden="1">{#N/A,#N/A,TRUE,"AR AND INVENTORY";#N/A,#N/A,TRUE,"ROE";#N/A,#N/A,TRUE,"CAPITAL";#N/A,#N/A,TRUE,"PERFORMANCE MEASURES";#N/A,#N/A,TRUE,"WTD AVG ROA";#N/A,#N/A,TRUE,"WTD AVG ROA EXCL JAMONT";#N/A,#N/A,TRUE,"CONSUMER";#N/A,#N/A,TRUE,"PACKAGING";#N/A,#N/A,TRUE,"FIBER";#N/A,#N/A,TRUE,"JAMONT"}</definedName>
    <definedName name="wrn.ASSETS." localSheetId="14" hidden="1">{#N/A,#N/A,TRUE,"AR AND INVENTORY";#N/A,#N/A,TRUE,"ROE";#N/A,#N/A,TRUE,"CAPITAL";#N/A,#N/A,TRUE,"PERFORMANCE MEASURES";#N/A,#N/A,TRUE,"WTD AVG ROA";#N/A,#N/A,TRUE,"WTD AVG ROA EXCL JAMONT";#N/A,#N/A,TRUE,"CONSUMER";#N/A,#N/A,TRUE,"PACKAGING";#N/A,#N/A,TRUE,"FIBER";#N/A,#N/A,TRUE,"JAMONT"}</definedName>
    <definedName name="wrn.ASSETS." hidden="1">{#N/A,#N/A,TRUE,"AR AND INVENTORY";#N/A,#N/A,TRUE,"ROE";#N/A,#N/A,TRUE,"CAPITAL";#N/A,#N/A,TRUE,"PERFORMANCE MEASURES";#N/A,#N/A,TRUE,"WTD AVG ROA";#N/A,#N/A,TRUE,"WTD AVG ROA EXCL JAMONT";#N/A,#N/A,TRUE,"CONSUMER";#N/A,#N/A,TRUE,"PACKAGING";#N/A,#N/A,TRUE,"FIBER";#N/A,#N/A,TRUE,"JAMONT"}</definedName>
    <definedName name="wrn.Bellamy._.Calcs." localSheetId="12" hidden="1">{#N/A,#N/A,FALSE,"Combust 5";#N/A,#N/A,FALSE,"Combust 4";#N/A,#N/A,FALSE,"Combust 2A";#N/A,#N/A,FALSE,"Combust 1";#N/A,#N/A,FALSE,"Combust 3"}</definedName>
    <definedName name="wrn.Bellamy._.Calcs." localSheetId="7" hidden="1">{#N/A,#N/A,FALSE,"Combust 5";#N/A,#N/A,FALSE,"Combust 4";#N/A,#N/A,FALSE,"Combust 2A";#N/A,#N/A,FALSE,"Combust 1";#N/A,#N/A,FALSE,"Combust 3"}</definedName>
    <definedName name="wrn.Bellamy._.Calcs." localSheetId="14" hidden="1">{#N/A,#N/A,FALSE,"Combust 5";#N/A,#N/A,FALSE,"Combust 4";#N/A,#N/A,FALSE,"Combust 2A";#N/A,#N/A,FALSE,"Combust 1";#N/A,#N/A,FALSE,"Combust 3"}</definedName>
    <definedName name="wrn.Bellamy._.Calcs." hidden="1">{#N/A,#N/A,FALSE,"Combust 5";#N/A,#N/A,FALSE,"Combust 4";#N/A,#N/A,FALSE,"Combust 2A";#N/A,#N/A,FALSE,"Combust 1";#N/A,#N/A,FALSE,"Combust 3"}</definedName>
    <definedName name="wrn.Box._.Plant._.Expansion." localSheetId="12" hidden="1">{#N/A,#N/A,FALSE,"Sources";#N/A,#N/A,FALSE,"Emission Summary";#N/A,#N/A,FALSE,"NSR";#N/A,#N/A,FALSE,"Boilers (70,71)";#N/A,#N/A,FALSE,"Cyclones (72,73)";#N/A,#N/A,FALSE,"Historical Cyclones";#N/A,#N/A,FALSE,"Misc. Roof Vents (74)";#N/A,#N/A,FALSE,"Historical Roof Vents";#N/A,#N/A,FALSE,"Starch Silo Baghouse (75)";#N/A,#N/A,FALSE,"Toxic Emission Summary";#N/A,#N/A,FALSE,"Space Heaters (insig.)"}</definedName>
    <definedName name="wrn.Box._.Plant._.Expansion." localSheetId="7" hidden="1">{#N/A,#N/A,FALSE,"Sources";#N/A,#N/A,FALSE,"Emission Summary";#N/A,#N/A,FALSE,"NSR";#N/A,#N/A,FALSE,"Boilers (70,71)";#N/A,#N/A,FALSE,"Cyclones (72,73)";#N/A,#N/A,FALSE,"Historical Cyclones";#N/A,#N/A,FALSE,"Misc. Roof Vents (74)";#N/A,#N/A,FALSE,"Historical Roof Vents";#N/A,#N/A,FALSE,"Starch Silo Baghouse (75)";#N/A,#N/A,FALSE,"Toxic Emission Summary";#N/A,#N/A,FALSE,"Space Heaters (insig.)"}</definedName>
    <definedName name="wrn.Box._.Plant._.Expansion." localSheetId="14" hidden="1">{#N/A,#N/A,FALSE,"Sources";#N/A,#N/A,FALSE,"Emission Summary";#N/A,#N/A,FALSE,"NSR";#N/A,#N/A,FALSE,"Boilers (70,71)";#N/A,#N/A,FALSE,"Cyclones (72,73)";#N/A,#N/A,FALSE,"Historical Cyclones";#N/A,#N/A,FALSE,"Misc. Roof Vents (74)";#N/A,#N/A,FALSE,"Historical Roof Vents";#N/A,#N/A,FALSE,"Starch Silo Baghouse (75)";#N/A,#N/A,FALSE,"Toxic Emission Summary";#N/A,#N/A,FALSE,"Space Heaters (insig.)"}</definedName>
    <definedName name="wrn.Box._.Plant._.Expansion." hidden="1">{#N/A,#N/A,FALSE,"Sources";#N/A,#N/A,FALSE,"Emission Summary";#N/A,#N/A,FALSE,"NSR";#N/A,#N/A,FALSE,"Boilers (70,71)";#N/A,#N/A,FALSE,"Cyclones (72,73)";#N/A,#N/A,FALSE,"Historical Cyclones";#N/A,#N/A,FALSE,"Misc. Roof Vents (74)";#N/A,#N/A,FALSE,"Historical Roof Vents";#N/A,#N/A,FALSE,"Starch Silo Baghouse (75)";#N/A,#N/A,FALSE,"Toxic Emission Summary";#N/A,#N/A,FALSE,"Space Heaters (insig.)"}</definedName>
    <definedName name="wrn.Budget." localSheetId="12" hidden="1">{#N/A,#N/A,FALSE,"B-BI UR";#N/A,#N/A,FALSE,"B-HTF UR";#N/A,#N/A,FALSE,"B-PA UR";#N/A,#N/A,FALSE,"B-HTF Prices";#N/A,#N/A,FALSE,"B-BI Prices";#N/A,#N/A,FALSE,"B-PA Prices";#N/A,#N/A,FALSE,"B-HTF C&amp;Y";#N/A,#N/A,FALSE,"B-BI C&amp;Y";#N/A,#N/A,FALSE,"B-PA C&amp;Y"}</definedName>
    <definedName name="wrn.Budget." localSheetId="7" hidden="1">{#N/A,#N/A,FALSE,"B-BI UR";#N/A,#N/A,FALSE,"B-HTF UR";#N/A,#N/A,FALSE,"B-PA UR";#N/A,#N/A,FALSE,"B-HTF Prices";#N/A,#N/A,FALSE,"B-BI Prices";#N/A,#N/A,FALSE,"B-PA Prices";#N/A,#N/A,FALSE,"B-HTF C&amp;Y";#N/A,#N/A,FALSE,"B-BI C&amp;Y";#N/A,#N/A,FALSE,"B-PA C&amp;Y"}</definedName>
    <definedName name="wrn.Budget." localSheetId="14" hidden="1">{#N/A,#N/A,FALSE,"B-BI UR";#N/A,#N/A,FALSE,"B-HTF UR";#N/A,#N/A,FALSE,"B-PA UR";#N/A,#N/A,FALSE,"B-HTF Prices";#N/A,#N/A,FALSE,"B-BI Prices";#N/A,#N/A,FALSE,"B-PA Prices";#N/A,#N/A,FALSE,"B-HTF C&amp;Y";#N/A,#N/A,FALSE,"B-BI C&amp;Y";#N/A,#N/A,FALSE,"B-PA C&amp;Y"}</definedName>
    <definedName name="wrn.Budget." hidden="1">{#N/A,#N/A,FALSE,"B-BI UR";#N/A,#N/A,FALSE,"B-HTF UR";#N/A,#N/A,FALSE,"B-PA UR";#N/A,#N/A,FALSE,"B-HTF Prices";#N/A,#N/A,FALSE,"B-BI Prices";#N/A,#N/A,FALSE,"B-PA Prices";#N/A,#N/A,FALSE,"B-HTF C&amp;Y";#N/A,#N/A,FALSE,"B-BI C&amp;Y";#N/A,#N/A,FALSE,"B-PA C&amp;Y"}</definedName>
    <definedName name="wrn.Calcs." localSheetId="12" hidden="1">{#N/A,#N/A,FALSE,"Summary";#N/A,#N/A,FALSE,"Baghouses - Flow";#N/A,#N/A,FALSE,"2-95 Hot Press";#N/A,#N/A,FALSE,"3-95 I-Assembly";#N/A,#N/A,FALSE,"4-95 Hot Oil Heater";#N/A,#N/A,FALSE,"6-95 Diesel Tank";#N/A,#N/A,FALSE,"1-97 LVL Assembly";#N/A,#N/A,FALSE,"4-97 Glue Fugitives";#N/A,#N/A,FALSE,"5-97 LVL Surface Pre-Heaters";#N/A,#N/A,FALSE,"6-97 LVL Conditioning Heaters";#N/A,#N/A,FALSE,"8-97 Fugitive Inks";#N/A,#N/A,FALSE,"Tanks";#N/A,#N/A,FALSE,"I-Assembly Cond. Heaters"}</definedName>
    <definedName name="wrn.Calcs." localSheetId="4" hidden="1">{#N/A,#N/A,FALSE,"Summary";#N/A,#N/A,FALSE,"Baghouses - Flow";#N/A,#N/A,FALSE,"2-95 Hot Press";#N/A,#N/A,FALSE,"3-95 I-Assembly";#N/A,#N/A,FALSE,"4-95 Hot Oil Heater";#N/A,#N/A,FALSE,"6-95 Diesel Tank";#N/A,#N/A,FALSE,"1-97 LVL Assembly";#N/A,#N/A,FALSE,"4-97 Glue Fugitives";#N/A,#N/A,FALSE,"5-97 LVL Surface Pre-Heaters";#N/A,#N/A,FALSE,"6-97 LVL Conditioning Heaters";#N/A,#N/A,FALSE,"8-97 Fugitive Inks";#N/A,#N/A,FALSE,"Tanks";#N/A,#N/A,FALSE,"I-Assembly Cond. Heaters"}</definedName>
    <definedName name="wrn.Calcs." localSheetId="7" hidden="1">{#N/A,#N/A,FALSE,"Summary";#N/A,#N/A,FALSE,"Baghouses - Flow";#N/A,#N/A,FALSE,"2-95 Hot Press";#N/A,#N/A,FALSE,"3-95 I-Assembly";#N/A,#N/A,FALSE,"4-95 Hot Oil Heater";#N/A,#N/A,FALSE,"6-95 Diesel Tank";#N/A,#N/A,FALSE,"1-97 LVL Assembly";#N/A,#N/A,FALSE,"4-97 Glue Fugitives";#N/A,#N/A,FALSE,"5-97 LVL Surface Pre-Heaters";#N/A,#N/A,FALSE,"6-97 LVL Conditioning Heaters";#N/A,#N/A,FALSE,"8-97 Fugitive Inks";#N/A,#N/A,FALSE,"Tanks";#N/A,#N/A,FALSE,"I-Assembly Cond. Heaters"}</definedName>
    <definedName name="wrn.Calcs." localSheetId="11" hidden="1">{#N/A,#N/A,FALSE,"Summary";#N/A,#N/A,FALSE,"Baghouses - Flow";#N/A,#N/A,FALSE,"2-95 Hot Press";#N/A,#N/A,FALSE,"3-95 I-Assembly";#N/A,#N/A,FALSE,"4-95 Hot Oil Heater";#N/A,#N/A,FALSE,"6-95 Diesel Tank";#N/A,#N/A,FALSE,"1-97 LVL Assembly";#N/A,#N/A,FALSE,"4-97 Glue Fugitives";#N/A,#N/A,FALSE,"5-97 LVL Surface Pre-Heaters";#N/A,#N/A,FALSE,"6-97 LVL Conditioning Heaters";#N/A,#N/A,FALSE,"8-97 Fugitive Inks";#N/A,#N/A,FALSE,"Tanks";#N/A,#N/A,FALSE,"I-Assembly Cond. Heaters"}</definedName>
    <definedName name="wrn.Calcs." localSheetId="14" hidden="1">{#N/A,#N/A,FALSE,"Summary";#N/A,#N/A,FALSE,"Baghouses - Flow";#N/A,#N/A,FALSE,"2-95 Hot Press";#N/A,#N/A,FALSE,"3-95 I-Assembly";#N/A,#N/A,FALSE,"4-95 Hot Oil Heater";#N/A,#N/A,FALSE,"6-95 Diesel Tank";#N/A,#N/A,FALSE,"1-97 LVL Assembly";#N/A,#N/A,FALSE,"4-97 Glue Fugitives";#N/A,#N/A,FALSE,"5-97 LVL Surface Pre-Heaters";#N/A,#N/A,FALSE,"6-97 LVL Conditioning Heaters";#N/A,#N/A,FALSE,"8-97 Fugitive Inks";#N/A,#N/A,FALSE,"Tanks";#N/A,#N/A,FALSE,"I-Assembly Cond. Heaters"}</definedName>
    <definedName name="wrn.Calcs." localSheetId="3" hidden="1">{#N/A,#N/A,FALSE,"Summary";#N/A,#N/A,FALSE,"Baghouses - Flow";#N/A,#N/A,FALSE,"2-95 Hot Press";#N/A,#N/A,FALSE,"3-95 I-Assembly";#N/A,#N/A,FALSE,"4-95 Hot Oil Heater";#N/A,#N/A,FALSE,"6-95 Diesel Tank";#N/A,#N/A,FALSE,"1-97 LVL Assembly";#N/A,#N/A,FALSE,"4-97 Glue Fugitives";#N/A,#N/A,FALSE,"5-97 LVL Surface Pre-Heaters";#N/A,#N/A,FALSE,"6-97 LVL Conditioning Heaters";#N/A,#N/A,FALSE,"8-97 Fugitive Inks";#N/A,#N/A,FALSE,"Tanks";#N/A,#N/A,FALSE,"I-Assembly Cond. Heaters"}</definedName>
    <definedName name="wrn.Calcs." hidden="1">{#N/A,#N/A,FALSE,"Summary";#N/A,#N/A,FALSE,"Baghouses - Flow";#N/A,#N/A,FALSE,"2-95 Hot Press";#N/A,#N/A,FALSE,"3-95 I-Assembly";#N/A,#N/A,FALSE,"4-95 Hot Oil Heater";#N/A,#N/A,FALSE,"6-95 Diesel Tank";#N/A,#N/A,FALSE,"1-97 LVL Assembly";#N/A,#N/A,FALSE,"4-97 Glue Fugitives";#N/A,#N/A,FALSE,"5-97 LVL Surface Pre-Heaters";#N/A,#N/A,FALSE,"6-97 LVL Conditioning Heaters";#N/A,#N/A,FALSE,"8-97 Fugitive Inks";#N/A,#N/A,FALSE,"Tanks";#N/A,#N/A,FALSE,"I-Assembly Cond. Heaters"}</definedName>
    <definedName name="wrn.Comb._.Toxics." localSheetId="12" hidden="1">{"Comb Toxic 4T",#N/A,TRUE,"Combustion toxics";"Comb Toxic 5T",#N/A,TRUE,"Combustion toxics";"Comb Toxic 6T",#N/A,TRUE,"Combustion toxics";"Comb. Toxic 7T",#N/A,TRUE,"Combustion toxics";"Comb Toxics Boilers",#N/A,TRUE,"Combustion toxics";"Comb Toxic Total",#N/A,TRUE,"Combustion toxics"}</definedName>
    <definedName name="wrn.Comb._.Toxics." localSheetId="7" hidden="1">{"Comb Toxic 4T",#N/A,TRUE,"Combustion toxics";"Comb Toxic 5T",#N/A,TRUE,"Combustion toxics";"Comb Toxic 6T",#N/A,TRUE,"Combustion toxics";"Comb. Toxic 7T",#N/A,TRUE,"Combustion toxics";"Comb Toxics Boilers",#N/A,TRUE,"Combustion toxics";"Comb Toxic Total",#N/A,TRUE,"Combustion toxics"}</definedName>
    <definedName name="wrn.Comb._.Toxics." localSheetId="14" hidden="1">{"Comb Toxic 4T",#N/A,TRUE,"Combustion toxics";"Comb Toxic 5T",#N/A,TRUE,"Combustion toxics";"Comb Toxic 6T",#N/A,TRUE,"Combustion toxics";"Comb. Toxic 7T",#N/A,TRUE,"Combustion toxics";"Comb Toxics Boilers",#N/A,TRUE,"Combustion toxics";"Comb Toxic Total",#N/A,TRUE,"Combustion toxics"}</definedName>
    <definedName name="wrn.Comb._.Toxics." hidden="1">{"Comb Toxic 4T",#N/A,TRUE,"Combustion toxics";"Comb Toxic 5T",#N/A,TRUE,"Combustion toxics";"Comb Toxic 6T",#N/A,TRUE,"Combustion toxics";"Comb. Toxic 7T",#N/A,TRUE,"Combustion toxics";"Comb Toxics Boilers",#N/A,TRUE,"Combustion toxics";"Comb Toxic Total",#N/A,TRUE,"Combustion toxics"}</definedName>
    <definedName name="wrn.COMPLETEPRINT." localSheetId="12" hidden="1">{#N/A,#N/A,FALSE,"Rates";#N/A,#N/A,FALSE,"Summary";#N/A,#N/A,FALSE,"Boilers";#N/A,#N/A,FALSE,"Cyclones";#N/A,#N/A,FALSE,"Saws";#N/A,#N/A,FALSE,"Drops";#N/A,#N/A,FALSE,"Piles";#N/A,#N/A,FALSE,"Roads";#N/A,#N/A,FALSE,"Tanks";#N/A,#N/A,FALSE,"Kilns";#N/A,#N/A,FALSE,"Model"}</definedName>
    <definedName name="wrn.COMPLETEPRINT." localSheetId="4" hidden="1">{#N/A,#N/A,FALSE,"Rates";#N/A,#N/A,FALSE,"Summary";#N/A,#N/A,FALSE,"Boilers";#N/A,#N/A,FALSE,"Cyclones";#N/A,#N/A,FALSE,"Saws";#N/A,#N/A,FALSE,"Drops";#N/A,#N/A,FALSE,"Piles";#N/A,#N/A,FALSE,"Roads";#N/A,#N/A,FALSE,"Tanks";#N/A,#N/A,FALSE,"Kilns";#N/A,#N/A,FALSE,"Model"}</definedName>
    <definedName name="wrn.COMPLETEPRINT." localSheetId="7" hidden="1">{#N/A,#N/A,FALSE,"Rates";#N/A,#N/A,FALSE,"Summary";#N/A,#N/A,FALSE,"Boilers";#N/A,#N/A,FALSE,"Cyclones";#N/A,#N/A,FALSE,"Saws";#N/A,#N/A,FALSE,"Drops";#N/A,#N/A,FALSE,"Piles";#N/A,#N/A,FALSE,"Roads";#N/A,#N/A,FALSE,"Tanks";#N/A,#N/A,FALSE,"Kilns";#N/A,#N/A,FALSE,"Model"}</definedName>
    <definedName name="wrn.COMPLETEPRINT." localSheetId="11" hidden="1">{#N/A,#N/A,FALSE,"Rates";#N/A,#N/A,FALSE,"Summary";#N/A,#N/A,FALSE,"Boilers";#N/A,#N/A,FALSE,"Cyclones";#N/A,#N/A,FALSE,"Saws";#N/A,#N/A,FALSE,"Drops";#N/A,#N/A,FALSE,"Piles";#N/A,#N/A,FALSE,"Roads";#N/A,#N/A,FALSE,"Tanks";#N/A,#N/A,FALSE,"Kilns";#N/A,#N/A,FALSE,"Model"}</definedName>
    <definedName name="wrn.COMPLETEPRINT." localSheetId="14" hidden="1">{#N/A,#N/A,FALSE,"Rates";#N/A,#N/A,FALSE,"Summary";#N/A,#N/A,FALSE,"Boilers";#N/A,#N/A,FALSE,"Cyclones";#N/A,#N/A,FALSE,"Saws";#N/A,#N/A,FALSE,"Drops";#N/A,#N/A,FALSE,"Piles";#N/A,#N/A,FALSE,"Roads";#N/A,#N/A,FALSE,"Tanks";#N/A,#N/A,FALSE,"Kilns";#N/A,#N/A,FALSE,"Model"}</definedName>
    <definedName name="wrn.COMPLETEPRINT." localSheetId="3" hidden="1">{#N/A,#N/A,FALSE,"Rates";#N/A,#N/A,FALSE,"Summary";#N/A,#N/A,FALSE,"Boilers";#N/A,#N/A,FALSE,"Cyclones";#N/A,#N/A,FALSE,"Saws";#N/A,#N/A,FALSE,"Drops";#N/A,#N/A,FALSE,"Piles";#N/A,#N/A,FALSE,"Roads";#N/A,#N/A,FALSE,"Tanks";#N/A,#N/A,FALSE,"Kilns";#N/A,#N/A,FALSE,"Model"}</definedName>
    <definedName name="wrn.COMPLETEPRINT." hidden="1">{#N/A,#N/A,FALSE,"Rates";#N/A,#N/A,FALSE,"Summary";#N/A,#N/A,FALSE,"Boilers";#N/A,#N/A,FALSE,"Cyclones";#N/A,#N/A,FALSE,"Saws";#N/A,#N/A,FALSE,"Drops";#N/A,#N/A,FALSE,"Piles";#N/A,#N/A,FALSE,"Roads";#N/A,#N/A,FALSE,"Tanks";#N/A,#N/A,FALSE,"Kilns";#N/A,#N/A,FALSE,"Model"}</definedName>
    <definedName name="wrn.Compositions." localSheetId="12" hidden="1">{"Compositions",#N/A,FALSE,"TTU Summary"}</definedName>
    <definedName name="wrn.Compositions." localSheetId="7" hidden="1">{"Compositions",#N/A,FALSE,"TTU Summary"}</definedName>
    <definedName name="wrn.Compositions." localSheetId="14" hidden="1">{"Compositions",#N/A,FALSE,"TTU Summary"}</definedName>
    <definedName name="wrn.Compositions." hidden="1">{"Compositions",#N/A,FALSE,"TTU Summary"}</definedName>
    <definedName name="wrn.Coremaking." localSheetId="4" hidden="1">{#N/A,#N/A,TRUE,"Iron";#N/A,#N/A,TRUE,"Steel";#N/A,#N/A,TRUE,"Fe-LPC1";#N/A,#N/A,TRUE,"S-LPC1";#N/A,#N/A,TRUE,"Summary"}</definedName>
    <definedName name="wrn.Coremaking." localSheetId="11" hidden="1">{#N/A,#N/A,TRUE,"Iron";#N/A,#N/A,TRUE,"Steel";#N/A,#N/A,TRUE,"Fe-LPC1";#N/A,#N/A,TRUE,"S-LPC1";#N/A,#N/A,TRUE,"Summary"}</definedName>
    <definedName name="wrn.Coremaking." localSheetId="3" hidden="1">{#N/A,#N/A,TRUE,"Iron";#N/A,#N/A,TRUE,"Steel";#N/A,#N/A,TRUE,"Fe-LPC1";#N/A,#N/A,TRUE,"S-LPC1";#N/A,#N/A,TRUE,"Summary"}</definedName>
    <definedName name="wrn.Coremaking." hidden="1">{#N/A,#N/A,TRUE,"Iron";#N/A,#N/A,TRUE,"Steel";#N/A,#N/A,TRUE,"Fe-LPC1";#N/A,#N/A,TRUE,"S-LPC1";#N/A,#N/A,TRUE,"Summary"}</definedName>
    <definedName name="wrn.Corporate._.pages." localSheetId="12" hidden="1">{#N/A,#N/A,FALSE,"Indirect";#N/A,#N/A,FALSE,"Off Balance Sheet Projects";#N/A,#N/A,FALSE,"Interest &amp; Other";#N/A,#N/A,FALSE,"Equity Pick-Ups";#N/A,#N/A,FALSE,"Interest &amp; Financing";#N/A,#N/A,FALSE,"Minority Interest";#N/A,#N/A,FALSE,"Common Share Equivalents";#N/A,#N/A,FALSE,"Accrued Dividends";#N/A,#N/A,FALSE,"Pension-Cash Flow";#N/A,#N/A,FALSE,"FAS 106-Cash Flow";#N/A,#N/A,FALSE,"SARS &amp; Def. Stock";#N/A,#N/A,FALSE,"Profit Sharing";#N/A,#N/A,FALSE,"Hedge Closure";#N/A,#N/A,FALSE,"Tax";#N/A,#N/A,FALSE,"Corporate Inventory &amp; Receiv. "}</definedName>
    <definedName name="wrn.Corporate._.pages." localSheetId="7" hidden="1">{#N/A,#N/A,FALSE,"Indirect";#N/A,#N/A,FALSE,"Off Balance Sheet Projects";#N/A,#N/A,FALSE,"Interest &amp; Other";#N/A,#N/A,FALSE,"Equity Pick-Ups";#N/A,#N/A,FALSE,"Interest &amp; Financing";#N/A,#N/A,FALSE,"Minority Interest";#N/A,#N/A,FALSE,"Common Share Equivalents";#N/A,#N/A,FALSE,"Accrued Dividends";#N/A,#N/A,FALSE,"Pension-Cash Flow";#N/A,#N/A,FALSE,"FAS 106-Cash Flow";#N/A,#N/A,FALSE,"SARS &amp; Def. Stock";#N/A,#N/A,FALSE,"Profit Sharing";#N/A,#N/A,FALSE,"Hedge Closure";#N/A,#N/A,FALSE,"Tax";#N/A,#N/A,FALSE,"Corporate Inventory &amp; Receiv. "}</definedName>
    <definedName name="wrn.Corporate._.pages." localSheetId="14" hidden="1">{#N/A,#N/A,FALSE,"Indirect";#N/A,#N/A,FALSE,"Off Balance Sheet Projects";#N/A,#N/A,FALSE,"Interest &amp; Other";#N/A,#N/A,FALSE,"Equity Pick-Ups";#N/A,#N/A,FALSE,"Interest &amp; Financing";#N/A,#N/A,FALSE,"Minority Interest";#N/A,#N/A,FALSE,"Common Share Equivalents";#N/A,#N/A,FALSE,"Accrued Dividends";#N/A,#N/A,FALSE,"Pension-Cash Flow";#N/A,#N/A,FALSE,"FAS 106-Cash Flow";#N/A,#N/A,FALSE,"SARS &amp; Def. Stock";#N/A,#N/A,FALSE,"Profit Sharing";#N/A,#N/A,FALSE,"Hedge Closure";#N/A,#N/A,FALSE,"Tax";#N/A,#N/A,FALSE,"Corporate Inventory &amp; Receiv. "}</definedName>
    <definedName name="wrn.Corporate._.pages." hidden="1">{#N/A,#N/A,FALSE,"Indirect";#N/A,#N/A,FALSE,"Off Balance Sheet Projects";#N/A,#N/A,FALSE,"Interest &amp; Other";#N/A,#N/A,FALSE,"Equity Pick-Ups";#N/A,#N/A,FALSE,"Interest &amp; Financing";#N/A,#N/A,FALSE,"Minority Interest";#N/A,#N/A,FALSE,"Common Share Equivalents";#N/A,#N/A,FALSE,"Accrued Dividends";#N/A,#N/A,FALSE,"Pension-Cash Flow";#N/A,#N/A,FALSE,"FAS 106-Cash Flow";#N/A,#N/A,FALSE,"SARS &amp; Def. Stock";#N/A,#N/A,FALSE,"Profit Sharing";#N/A,#N/A,FALSE,"Hedge Closure";#N/A,#N/A,FALSE,"Tax";#N/A,#N/A,FALSE,"Corporate Inventory &amp; Receiv. "}</definedName>
    <definedName name="wrn.CPS_PD._.ALL." localSheetId="12" hidden="1">{"CPS_PERIOD",#N/A,FALSE,"PART I - FJ";"CONSUM_PD",#N/A,FALSE,"CONSUM";"COMMRCL_PD",#N/A,FALSE,"COMMRCL";"FIBER_PD",#N/A,FALSE,"FIBER";"EUROPE_PD",#N/A,FALSE,"EUROPE";"COMMPPR_PD",#N/A,FALSE,"CommPapers";"PKG_PD",#N/A,FALSE,"PKG"}</definedName>
    <definedName name="wrn.CPS_PD._.ALL." localSheetId="7" hidden="1">{"CPS_PERIOD",#N/A,FALSE,"PART I - FJ";"CONSUM_PD",#N/A,FALSE,"CONSUM";"COMMRCL_PD",#N/A,FALSE,"COMMRCL";"FIBER_PD",#N/A,FALSE,"FIBER";"EUROPE_PD",#N/A,FALSE,"EUROPE";"COMMPPR_PD",#N/A,FALSE,"CommPapers";"PKG_PD",#N/A,FALSE,"PKG"}</definedName>
    <definedName name="wrn.CPS_PD._.ALL." localSheetId="14" hidden="1">{"CPS_PERIOD",#N/A,FALSE,"PART I - FJ";"CONSUM_PD",#N/A,FALSE,"CONSUM";"COMMRCL_PD",#N/A,FALSE,"COMMRCL";"FIBER_PD",#N/A,FALSE,"FIBER";"EUROPE_PD",#N/A,FALSE,"EUROPE";"COMMPPR_PD",#N/A,FALSE,"CommPapers";"PKG_PD",#N/A,FALSE,"PKG"}</definedName>
    <definedName name="wrn.CPS_PD._.ALL." hidden="1">{"CPS_PERIOD",#N/A,FALSE,"PART I - FJ";"CONSUM_PD",#N/A,FALSE,"CONSUM";"COMMRCL_PD",#N/A,FALSE,"COMMRCL";"FIBER_PD",#N/A,FALSE,"FIBER";"EUROPE_PD",#N/A,FALSE,"EUROPE";"COMMPPR_PD",#N/A,FALSE,"CommPapers";"PKG_PD",#N/A,FALSE,"PKG"}</definedName>
    <definedName name="wrn.CPS_PD._.ALL_DIST." localSheetId="12" hidden="1">{"CPS_PD_DIST",#N/A,FALSE,"PART I - FJ";"CONSUM_PD_DIST",#N/A,FALSE,"CONSUM";"COMMRCL_PD_DIST",#N/A,FALSE,"COMMRCL";"FIBER_PD_DIST",#N/A,FALSE,"FIBER";"EUROPE_PD_DIST",#N/A,FALSE,"EUROPE";"COMMPPR_PD_DIST",#N/A,FALSE,"CommPapers";"PKG_PD_DIST",#N/A,FALSE,"PKG"}</definedName>
    <definedName name="wrn.CPS_PD._.ALL_DIST." localSheetId="7" hidden="1">{"CPS_PD_DIST",#N/A,FALSE,"PART I - FJ";"CONSUM_PD_DIST",#N/A,FALSE,"CONSUM";"COMMRCL_PD_DIST",#N/A,FALSE,"COMMRCL";"FIBER_PD_DIST",#N/A,FALSE,"FIBER";"EUROPE_PD_DIST",#N/A,FALSE,"EUROPE";"COMMPPR_PD_DIST",#N/A,FALSE,"CommPapers";"PKG_PD_DIST",#N/A,FALSE,"PKG"}</definedName>
    <definedName name="wrn.CPS_PD._.ALL_DIST." localSheetId="14" hidden="1">{"CPS_PD_DIST",#N/A,FALSE,"PART I - FJ";"CONSUM_PD_DIST",#N/A,FALSE,"CONSUM";"COMMRCL_PD_DIST",#N/A,FALSE,"COMMRCL";"FIBER_PD_DIST",#N/A,FALSE,"FIBER";"EUROPE_PD_DIST",#N/A,FALSE,"EUROPE";"COMMPPR_PD_DIST",#N/A,FALSE,"CommPapers";"PKG_PD_DIST",#N/A,FALSE,"PKG"}</definedName>
    <definedName name="wrn.CPS_PD._.ALL_DIST." hidden="1">{"CPS_PD_DIST",#N/A,FALSE,"PART I - FJ";"CONSUM_PD_DIST",#N/A,FALSE,"CONSUM";"COMMRCL_PD_DIST",#N/A,FALSE,"COMMRCL";"FIBER_PD_DIST",#N/A,FALSE,"FIBER";"EUROPE_PD_DIST",#N/A,FALSE,"EUROPE";"COMMPPR_PD_DIST",#N/A,FALSE,"CommPapers";"PKG_PD_DIST",#N/A,FALSE,"PKG"}</definedName>
    <definedName name="wrn.CPS_PD_CMF." localSheetId="12" hidden="1">{"CPS_PD_CMF",#N/A,FALSE,"PART I - FJ";"EUROPE_PD_CMF",#N/A,FALSE,"EUROPE"}</definedName>
    <definedName name="wrn.CPS_PD_CMF." localSheetId="7" hidden="1">{"CPS_PD_CMF",#N/A,FALSE,"PART I - FJ";"EUROPE_PD_CMF",#N/A,FALSE,"EUROPE"}</definedName>
    <definedName name="wrn.CPS_PD_CMF." localSheetId="14" hidden="1">{"CPS_PD_CMF",#N/A,FALSE,"PART I - FJ";"EUROPE_PD_CMF",#N/A,FALSE,"EUROPE"}</definedName>
    <definedName name="wrn.CPS_PD_CMF." hidden="1">{"CPS_PD_CMF",#N/A,FALSE,"PART I - FJ";"EUROPE_PD_CMF",#N/A,FALSE,"EUROPE"}</definedName>
    <definedName name="wrn.CPS_QTR." localSheetId="12" hidden="1">{"QTR_SUM",#N/A,FALSE,"qtrsum";"PD_QTR_YTD",#N/A,FALSE,"pd+qtr+ytd"}</definedName>
    <definedName name="wrn.CPS_QTR." localSheetId="7" hidden="1">{"QTR_SUM",#N/A,FALSE,"qtrsum";"PD_QTR_YTD",#N/A,FALSE,"pd+qtr+ytd"}</definedName>
    <definedName name="wrn.CPS_QTR." localSheetId="14" hidden="1">{"QTR_SUM",#N/A,FALSE,"qtrsum";"PD_QTR_YTD",#N/A,FALSE,"pd+qtr+ytd"}</definedName>
    <definedName name="wrn.CPS_QTR." hidden="1">{"QTR_SUM",#N/A,FALSE,"qtrsum";"PD_QTR_YTD",#N/A,FALSE,"pd+qtr+ytd"}</definedName>
    <definedName name="wrn.CPS_QTR._.ALL." localSheetId="12" hidden="1">{"PD_QTR_YTD",#N/A,FALSE,"pd+qtr+ytd";"QTR_SUM",#N/A,FALSE,"qtrsum";"CONSUM_QTR",#N/A,FALSE,"CONSUM";"FIBER_QTR",#N/A,FALSE,"FIBER";"EUROPE_QTR",#N/A,FALSE,"EUROPE";"COMMRCL_QTR",#N/A,FALSE,"COMMRCL";"PKG_QTR",#N/A,FALSE,"PKG";"FTHOW_QTR",#N/A,FALSE,"FT HOWARD"}</definedName>
    <definedName name="wrn.CPS_QTR._.ALL." localSheetId="7" hidden="1">{"PD_QTR_YTD",#N/A,FALSE,"pd+qtr+ytd";"QTR_SUM",#N/A,FALSE,"qtrsum";"CONSUM_QTR",#N/A,FALSE,"CONSUM";"FIBER_QTR",#N/A,FALSE,"FIBER";"EUROPE_QTR",#N/A,FALSE,"EUROPE";"COMMRCL_QTR",#N/A,FALSE,"COMMRCL";"PKG_QTR",#N/A,FALSE,"PKG";"FTHOW_QTR",#N/A,FALSE,"FT HOWARD"}</definedName>
    <definedName name="wrn.CPS_QTR._.ALL." localSheetId="14" hidden="1">{"PD_QTR_YTD",#N/A,FALSE,"pd+qtr+ytd";"QTR_SUM",#N/A,FALSE,"qtrsum";"CONSUM_QTR",#N/A,FALSE,"CONSUM";"FIBER_QTR",#N/A,FALSE,"FIBER";"EUROPE_QTR",#N/A,FALSE,"EUROPE";"COMMRCL_QTR",#N/A,FALSE,"COMMRCL";"PKG_QTR",#N/A,FALSE,"PKG";"FTHOW_QTR",#N/A,FALSE,"FT HOWARD"}</definedName>
    <definedName name="wrn.CPS_QTR._.ALL." hidden="1">{"PD_QTR_YTD",#N/A,FALSE,"pd+qtr+ytd";"QTR_SUM",#N/A,FALSE,"qtrsum";"CONSUM_QTR",#N/A,FALSE,"CONSUM";"FIBER_QTR",#N/A,FALSE,"FIBER";"EUROPE_QTR",#N/A,FALSE,"EUROPE";"COMMRCL_QTR",#N/A,FALSE,"COMMRCL";"PKG_QTR",#N/A,FALSE,"PKG";"FTHOW_QTR",#N/A,FALSE,"FT HOWARD"}</definedName>
    <definedName name="wrn.CPS_QTR._.ALL_DIST." localSheetId="12" hidden="1">{"PD_QTR_YTD",#N/A,FALSE,"pd+qtr+ytd";"QTR_SUM_DIST",#N/A,FALSE,"qtrsum";"CONSUM_QTR_DIST",#N/A,FALSE,"CONSUM";"FIBER_QTR_DIST",#N/A,FALSE,"FIBER";"EUROPE_QTR_DIST",#N/A,FALSE,"EUROPE";"COMMRCL_QTR_DIST",#N/A,FALSE,"COMMRCL";"PKG_QTR_DIST",#N/A,FALSE,"PKG";"FTHOW_QTR_DIST",#N/A,FALSE,"FT HOWARD"}</definedName>
    <definedName name="wrn.CPS_QTR._.ALL_DIST." localSheetId="7" hidden="1">{"PD_QTR_YTD",#N/A,FALSE,"pd+qtr+ytd";"QTR_SUM_DIST",#N/A,FALSE,"qtrsum";"CONSUM_QTR_DIST",#N/A,FALSE,"CONSUM";"FIBER_QTR_DIST",#N/A,FALSE,"FIBER";"EUROPE_QTR_DIST",#N/A,FALSE,"EUROPE";"COMMRCL_QTR_DIST",#N/A,FALSE,"COMMRCL";"PKG_QTR_DIST",#N/A,FALSE,"PKG";"FTHOW_QTR_DIST",#N/A,FALSE,"FT HOWARD"}</definedName>
    <definedName name="wrn.CPS_QTR._.ALL_DIST." localSheetId="14" hidden="1">{"PD_QTR_YTD",#N/A,FALSE,"pd+qtr+ytd";"QTR_SUM_DIST",#N/A,FALSE,"qtrsum";"CONSUM_QTR_DIST",#N/A,FALSE,"CONSUM";"FIBER_QTR_DIST",#N/A,FALSE,"FIBER";"EUROPE_QTR_DIST",#N/A,FALSE,"EUROPE";"COMMRCL_QTR_DIST",#N/A,FALSE,"COMMRCL";"PKG_QTR_DIST",#N/A,FALSE,"PKG";"FTHOW_QTR_DIST",#N/A,FALSE,"FT HOWARD"}</definedName>
    <definedName name="wrn.CPS_QTR._.ALL_DIST." hidden="1">{"PD_QTR_YTD",#N/A,FALSE,"pd+qtr+ytd";"QTR_SUM_DIST",#N/A,FALSE,"qtrsum";"CONSUM_QTR_DIST",#N/A,FALSE,"CONSUM";"FIBER_QTR_DIST",#N/A,FALSE,"FIBER";"EUROPE_QTR_DIST",#N/A,FALSE,"EUROPE";"COMMRCL_QTR_DIST",#N/A,FALSE,"COMMRCL";"PKG_QTR_DIST",#N/A,FALSE,"PKG";"FTHOW_QTR_DIST",#N/A,FALSE,"FT HOWARD"}</definedName>
    <definedName name="wrn.Criteria." localSheetId="12" hidden="1">{"Criteria",#N/A,FALSE,"PTI"}</definedName>
    <definedName name="wrn.Criteria." localSheetId="7" hidden="1">{"Criteria",#N/A,FALSE,"PTI"}</definedName>
    <definedName name="wrn.Criteria." localSheetId="14" hidden="1">{"Criteria",#N/A,FALSE,"PTI"}</definedName>
    <definedName name="wrn.Criteria." hidden="1">{"Criteria",#N/A,FALSE,"PTI"}</definedName>
    <definedName name="wrn.Criteria._.Summary."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1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1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1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1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1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1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1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1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2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2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2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2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2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2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2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2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3"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3"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3"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3"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3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3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3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3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3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3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3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3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4"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4"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4"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4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4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4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4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4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4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4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4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5"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5"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5"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5"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5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5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5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5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5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5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5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1_5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1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1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1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1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1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1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1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1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2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2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2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2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2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2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2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2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3"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3"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3"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3"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3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3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3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3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3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3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3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3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4"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4"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4"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4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4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4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4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4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4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4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4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5"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5"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5"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5"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5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5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5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5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5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5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5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2_5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1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1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1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1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1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1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1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1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2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2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2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2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2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2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2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2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3"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3"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3"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3"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3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3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3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3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3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3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3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3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4"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4"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4"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4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4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4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4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4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4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4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4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5"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5"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5"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5"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5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5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5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5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5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5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5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3_5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1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1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1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1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1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1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1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1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2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2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2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2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2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2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2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2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3"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3"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3"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3"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3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3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3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3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3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3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3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3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4"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4"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4"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4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4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4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4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4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4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4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4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5"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5"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5"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5"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5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5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5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5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5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5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5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4_5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5"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5"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5"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5"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5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5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5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5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5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5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5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1_5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1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1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1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1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1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1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1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1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2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2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2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2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2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2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2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2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3"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3"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3"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3"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3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3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3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3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3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3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3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3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4"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4"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4"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4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4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4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4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4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4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4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4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5"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5"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5"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5"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5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5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5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5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5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5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5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2_5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1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1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1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1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1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1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1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1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2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2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2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2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2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2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2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2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3"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3"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3"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3"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3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3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3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3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3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3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3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3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4"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4"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4"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4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4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4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4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4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4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4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4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5"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5"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5"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5"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5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5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5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5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5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5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5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3_5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1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1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1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1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1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1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1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1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2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2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2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2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2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2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2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2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3"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3"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3"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3"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3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3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3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3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3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3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3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3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4"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4"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4"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4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4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4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4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4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4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4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4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5"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5"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5"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5"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5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5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5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5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5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5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5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4_5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1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1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1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1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1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1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1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1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2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2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2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2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2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2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2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2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3"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3"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3"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3"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3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3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3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3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3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3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3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3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4"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4"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4"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4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4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4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4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4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4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4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4_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5"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5"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5"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5"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5_1"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5_1"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5_1"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5_1"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5_2" localSheetId="1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5_2" localSheetId="7"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5_2" localSheetId="14"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_5_5_2" hidden="1">{"CO",#N/A,FALSE,"Criteria Summary";"H2S",#N/A,FALSE,"Criteria Summary";"NOx",#N/A,FALSE,"Criteria Summary";"Other TRS",#N/A,FALSE,"Criteria Summary";"PM10",#N/A,FALSE,"Criteria Summary";"SO2",#N/A,FALSE,"Criteria Summary";"VOC",#N/A,FALSE,"Criteria Summary";#N/A,#N/A,FALSE,"VOC Summary";#N/A,#N/A,FALSE,"Other Toxics"}</definedName>
    <definedName name="wrn.Crosby._.Modeling._.Summary." localSheetId="12" hidden="1">{#N/A,#N/A,FALSE,"Modeled Emissions";#N/A,#N/A,FALSE,"Modeling Results"}</definedName>
    <definedName name="wrn.Crosby._.Modeling._.Summary." localSheetId="4" hidden="1">{#N/A,#N/A,FALSE,"Modeled Emissions";#N/A,#N/A,FALSE,"Modeling Results"}</definedName>
    <definedName name="wrn.Crosby._.Modeling._.Summary." localSheetId="7" hidden="1">{#N/A,#N/A,FALSE,"Modeled Emissions";#N/A,#N/A,FALSE,"Modeling Results"}</definedName>
    <definedName name="wrn.Crosby._.Modeling._.Summary." localSheetId="11" hidden="1">{#N/A,#N/A,FALSE,"Modeled Emissions";#N/A,#N/A,FALSE,"Modeling Results"}</definedName>
    <definedName name="wrn.Crosby._.Modeling._.Summary." localSheetId="14" hidden="1">{#N/A,#N/A,FALSE,"Modeled Emissions";#N/A,#N/A,FALSE,"Modeling Results"}</definedName>
    <definedName name="wrn.Crosby._.Modeling._.Summary." localSheetId="3" hidden="1">{#N/A,#N/A,FALSE,"Modeled Emissions";#N/A,#N/A,FALSE,"Modeling Results"}</definedName>
    <definedName name="wrn.Crosby._.Modeling._.Summary." hidden="1">{#N/A,#N/A,FALSE,"Modeled Emissions";#N/A,#N/A,FALSE,"Modeling Results"}</definedName>
    <definedName name="wrn.Data._.Base." localSheetId="12" hidden="1">{#N/A,#N/A,FALSE,"010021025.01";#N/A,#N/A,FALSE,"010021045.01";#N/A,#N/A,FALSE,"010981025";#N/A,#N/A,FALSE,"010981045";#N/A,#N/A,FALSE,"010984045"}</definedName>
    <definedName name="wrn.Data._.Base." localSheetId="7" hidden="1">{#N/A,#N/A,FALSE,"010021025.01";#N/A,#N/A,FALSE,"010021045.01";#N/A,#N/A,FALSE,"010981025";#N/A,#N/A,FALSE,"010981045";#N/A,#N/A,FALSE,"010984045"}</definedName>
    <definedName name="wrn.Data._.Base." localSheetId="14" hidden="1">{#N/A,#N/A,FALSE,"010021025.01";#N/A,#N/A,FALSE,"010021045.01";#N/A,#N/A,FALSE,"010981025";#N/A,#N/A,FALSE,"010981045";#N/A,#N/A,FALSE,"010984045"}</definedName>
    <definedName name="wrn.Data._.Base." hidden="1">{#N/A,#N/A,FALSE,"010021025.01";#N/A,#N/A,FALSE,"010021045.01";#N/A,#N/A,FALSE,"010981025";#N/A,#N/A,FALSE,"010981045";#N/A,#N/A,FALSE,"010984045"}</definedName>
    <definedName name="wrn.Data._.Reduction." localSheetId="12" hidden="1">{"Inputs",#N/A,FALSE,"Data Reduction";"Outputs",#N/A,FALSE,"Data Reduction";"Cycle Deck Comparison",#N/A,FALSE,"Data Reduction"}</definedName>
    <definedName name="wrn.Data._.Reduction." localSheetId="7" hidden="1">{"Inputs",#N/A,FALSE,"Data Reduction";"Outputs",#N/A,FALSE,"Data Reduction";"Cycle Deck Comparison",#N/A,FALSE,"Data Reduction"}</definedName>
    <definedName name="wrn.Data._.Reduction." localSheetId="14" hidden="1">{"Inputs",#N/A,FALSE,"Data Reduction";"Outputs",#N/A,FALSE,"Data Reduction";"Cycle Deck Comparison",#N/A,FALSE,"Data Reduction"}</definedName>
    <definedName name="wrn.Data._.Reduction." hidden="1">{"Inputs",#N/A,FALSE,"Data Reduction";"Outputs",#N/A,FALSE,"Data Reduction";"Cycle Deck Comparison",#N/A,FALSE,"Data Reduction"}</definedName>
    <definedName name="wrn.DELTA." localSheetId="12" hidden="1">{"table II 1",#N/A,FALSE,"DTables";"table II 2",#N/A,FALSE,"DTables";"table III 3",#N/A,FALSE,"DTables";"table III 4",#N/A,FALSE,"DTables"}</definedName>
    <definedName name="wrn.DELTA." localSheetId="7" hidden="1">{"table II 1",#N/A,FALSE,"DTables";"table II 2",#N/A,FALSE,"DTables";"table III 3",#N/A,FALSE,"DTables";"table III 4",#N/A,FALSE,"DTables"}</definedName>
    <definedName name="wrn.DELTA." localSheetId="14" hidden="1">{"table II 1",#N/A,FALSE,"DTables";"table II 2",#N/A,FALSE,"DTables";"table III 3",#N/A,FALSE,"DTables";"table III 4",#N/A,FALSE,"DTables"}</definedName>
    <definedName name="wrn.DELTA." hidden="1">{"table II 1",#N/A,FALSE,"DTables";"table II 2",#N/A,FALSE,"DTables";"table III 3",#N/A,FALSE,"DTables";"table III 4",#N/A,FALSE,"DTables"}</definedName>
    <definedName name="wrn.Detail." localSheetId="12" hidden="1">{"summary",#N/A,FALSE,"WCTREND";"invrcvbl",#N/A,FALSE,"WCTREND";"sectdol",#N/A,FALSE,"WCTREND";"sectmsu",#N/A,FALSE,"WCTREND"}</definedName>
    <definedName name="wrn.Detail." localSheetId="7" hidden="1">{"summary",#N/A,FALSE,"WCTREND";"invrcvbl",#N/A,FALSE,"WCTREND";"sectdol",#N/A,FALSE,"WCTREND";"sectmsu",#N/A,FALSE,"WCTREND"}</definedName>
    <definedName name="wrn.Detail." localSheetId="14" hidden="1">{"summary",#N/A,FALSE,"WCTREND";"invrcvbl",#N/A,FALSE,"WCTREND";"sectdol",#N/A,FALSE,"WCTREND";"sectmsu",#N/A,FALSE,"WCTREND"}</definedName>
    <definedName name="wrn.Detail." hidden="1">{"summary",#N/A,FALSE,"WCTREND";"invrcvbl",#N/A,FALSE,"WCTREND";"sectdol",#N/A,FALSE,"WCTREND";"sectmsu",#N/A,FALSE,"WCTREND"}</definedName>
    <definedName name="wrn.Detailed._.and._.Summary._.Report." localSheetId="12" hidden="1">{"Detailed",#N/A,FALSE,"GAS-COMB";"Summary",#N/A,FALSE,"GAS-COMB"}</definedName>
    <definedName name="wrn.Detailed._.and._.Summary._.Report." localSheetId="4" hidden="1">{"Detailed",#N/A,FALSE,"GAS-COMB";"Summary",#N/A,FALSE,"GAS-COMB"}</definedName>
    <definedName name="wrn.Detailed._.and._.Summary._.Report." localSheetId="7" hidden="1">{"Detailed",#N/A,FALSE,"GAS-COMB";"Summary",#N/A,FALSE,"GAS-COMB"}</definedName>
    <definedName name="wrn.Detailed._.and._.Summary._.Report." localSheetId="11" hidden="1">{"Detailed",#N/A,FALSE,"GAS-COMB";"Summary",#N/A,FALSE,"GAS-COMB"}</definedName>
    <definedName name="wrn.Detailed._.and._.Summary._.Report." localSheetId="14" hidden="1">{"Detailed",#N/A,FALSE,"GAS-COMB";"Summary",#N/A,FALSE,"GAS-COMB"}</definedName>
    <definedName name="wrn.Detailed._.and._.Summary._.Report." localSheetId="3" hidden="1">{"Detailed",#N/A,FALSE,"GAS-COMB";"Summary",#N/A,FALSE,"GAS-COMB"}</definedName>
    <definedName name="wrn.Detailed._.and._.Summary._.Report." hidden="1">{"Detailed",#N/A,FALSE,"GAS-COMB";"Summary",#N/A,FALSE,"GAS-COMB"}</definedName>
    <definedName name="wrn.Detailed._.and._.Summary._.Report.2" localSheetId="12" hidden="1">{"Detailed",#N/A,FALSE,"GAS-COMB";"Summary",#N/A,FALSE,"GAS-COMB"}</definedName>
    <definedName name="wrn.Detailed._.and._.Summary._.Report.2" localSheetId="7" hidden="1">{"Detailed",#N/A,FALSE,"GAS-COMB";"Summary",#N/A,FALSE,"GAS-COMB"}</definedName>
    <definedName name="wrn.Detailed._.and._.Summary._.Report.2" localSheetId="14" hidden="1">{"Detailed",#N/A,FALSE,"GAS-COMB";"Summary",#N/A,FALSE,"GAS-COMB"}</definedName>
    <definedName name="wrn.Detailed._.and._.Summary._.Report.2" hidden="1">{"Detailed",#N/A,FALSE,"GAS-COMB";"Summary",#N/A,FALSE,"GAS-COMB"}</definedName>
    <definedName name="wrn.Detailed._.Report." localSheetId="12" hidden="1">{"Detailed",#N/A,FALSE,"GAS-COMB"}</definedName>
    <definedName name="wrn.Detailed._.Report." localSheetId="4" hidden="1">{"Detailed",#N/A,FALSE,"GAS-COMB"}</definedName>
    <definedName name="wrn.Detailed._.Report." localSheetId="7" hidden="1">{"Detailed",#N/A,FALSE,"GAS-COMB"}</definedName>
    <definedName name="wrn.Detailed._.Report." localSheetId="11" hidden="1">{"Detailed",#N/A,FALSE,"GAS-COMB"}</definedName>
    <definedName name="wrn.Detailed._.Report." localSheetId="14" hidden="1">{"Detailed",#N/A,FALSE,"GAS-COMB"}</definedName>
    <definedName name="wrn.Detailed._.Report." localSheetId="3" hidden="1">{"Detailed",#N/A,FALSE,"GAS-COMB"}</definedName>
    <definedName name="wrn.Detailed._.Report." hidden="1">{"Detailed",#N/A,FALSE,"GAS-COMB"}</definedName>
    <definedName name="wrn.Detailed._.Report.2" localSheetId="12" hidden="1">{"Detailed",#N/A,FALSE,"GAS-COMB"}</definedName>
    <definedName name="wrn.Detailed._.Report.2" localSheetId="7" hidden="1">{"Detailed",#N/A,FALSE,"GAS-COMB"}</definedName>
    <definedName name="wrn.Detailed._.Report.2" localSheetId="14" hidden="1">{"Detailed",#N/A,FALSE,"GAS-COMB"}</definedName>
    <definedName name="wrn.Detailed._.Report.2" hidden="1">{"Detailed",#N/A,FALSE,"GAS-COMB"}</definedName>
    <definedName name="wrn.Diesel._.IC._.Engine." localSheetId="12" hidden="1">{"Diesel IC Engine",#N/A,FALSE,"Emissions"}</definedName>
    <definedName name="wrn.Diesel._.IC._.Engine." localSheetId="7" hidden="1">{"Diesel IC Engine",#N/A,FALSE,"Emissions"}</definedName>
    <definedName name="wrn.Diesel._.IC._.Engine." localSheetId="14" hidden="1">{"Diesel IC Engine",#N/A,FALSE,"Emissions"}</definedName>
    <definedName name="wrn.Diesel._.IC._.Engine." hidden="1">{"Diesel IC Engine",#N/A,FALSE,"Emissions"}</definedName>
    <definedName name="wrn.EPNs." localSheetId="12"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wrn.EPNs." localSheetId="7"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wrn.EPNs." localSheetId="14"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wrn.EPNs."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wrn.Example._.Calculation._.Sheets." localSheetId="12" hidden="1">{#N/A,#N/A,TRUE,"Emission Summary";#N/A,#N/A,TRUE,"Engines";#N/A,#N/A,TRUE,"Tank (V-B Flash)";#N/A,#N/A,TRUE,"TANKS 3.0";#N/A,#N/A,TRUE,"Truck Loading";#N/A,#N/A,TRUE,"Fugitives";#N/A,#N/A,TRUE,"Heaters";#N/A,#N/A,TRUE,"Gas Analysis"}</definedName>
    <definedName name="wrn.Example._.Calculation._.Sheets." localSheetId="7" hidden="1">{#N/A,#N/A,TRUE,"Emission Summary";#N/A,#N/A,TRUE,"Engines";#N/A,#N/A,TRUE,"Tank (V-B Flash)";#N/A,#N/A,TRUE,"TANKS 3.0";#N/A,#N/A,TRUE,"Truck Loading";#N/A,#N/A,TRUE,"Fugitives";#N/A,#N/A,TRUE,"Heaters";#N/A,#N/A,TRUE,"Gas Analysis"}</definedName>
    <definedName name="wrn.Example._.Calculation._.Sheets." localSheetId="14" hidden="1">{#N/A,#N/A,TRUE,"Emission Summary";#N/A,#N/A,TRUE,"Engines";#N/A,#N/A,TRUE,"Tank (V-B Flash)";#N/A,#N/A,TRUE,"TANKS 3.0";#N/A,#N/A,TRUE,"Truck Loading";#N/A,#N/A,TRUE,"Fugitives";#N/A,#N/A,TRUE,"Heaters";#N/A,#N/A,TRUE,"Gas Analysis"}</definedName>
    <definedName name="wrn.Example._.Calculation._.Sheets." hidden="1">{#N/A,#N/A,TRUE,"Emission Summary";#N/A,#N/A,TRUE,"Engines";#N/A,#N/A,TRUE,"Tank (V-B Flash)";#N/A,#N/A,TRUE,"TANKS 3.0";#N/A,#N/A,TRUE,"Truck Loading";#N/A,#N/A,TRUE,"Fugitives";#N/A,#N/A,TRUE,"Heaters";#N/A,#N/A,TRUE,"Gas Analysis"}</definedName>
    <definedName name="wrn.Executive." localSheetId="12" hidden="1">{"summary",#N/A,FALSE,"WCTREND";"invrcvbl",#N/A,FALSE,"WCTREND"}</definedName>
    <definedName name="wrn.Executive." localSheetId="7" hidden="1">{"summary",#N/A,FALSE,"WCTREND";"invrcvbl",#N/A,FALSE,"WCTREND"}</definedName>
    <definedName name="wrn.Executive." localSheetId="14" hidden="1">{"summary",#N/A,FALSE,"WCTREND";"invrcvbl",#N/A,FALSE,"WCTREND"}</definedName>
    <definedName name="wrn.Executive." hidden="1">{"summary",#N/A,FALSE,"WCTREND";"invrcvbl",#N/A,FALSE,"WCTREND"}</definedName>
    <definedName name="wrn.F001._.PTI." localSheetId="12" hidden="1">{"F001 PTI",#N/A,FALSE,"F001-Roadways"}</definedName>
    <definedName name="wrn.F001._.PTI." localSheetId="7" hidden="1">{"F001 PTI",#N/A,FALSE,"F001-Roadways"}</definedName>
    <definedName name="wrn.F001._.PTI." localSheetId="14" hidden="1">{"F001 PTI",#N/A,FALSE,"F001-Roadways"}</definedName>
    <definedName name="wrn.F001._.PTI." hidden="1">{"F001 PTI",#N/A,FALSE,"F001-Roadways"}</definedName>
    <definedName name="wrn.F001._.TV._.Revisions." localSheetId="12" hidden="1">{"F001 TV Revisions",#N/A,FALSE,"F001-Roadways"}</definedName>
    <definedName name="wrn.F001._.TV._.Revisions." localSheetId="7" hidden="1">{"F001 TV Revisions",#N/A,FALSE,"F001-Roadways"}</definedName>
    <definedName name="wrn.F001._.TV._.Revisions." localSheetId="14" hidden="1">{"F001 TV Revisions",#N/A,FALSE,"F001-Roadways"}</definedName>
    <definedName name="wrn.F001._.TV._.Revisions." hidden="1">{"F001 TV Revisions",#N/A,FALSE,"F001-Roadways"}</definedName>
    <definedName name="wrn.F003._.PTI._.Application." localSheetId="12" hidden="1">{"F003 PTI Application",#N/A,FALSE,"F003-Roadways"}</definedName>
    <definedName name="wrn.F003._.PTI._.Application." localSheetId="7" hidden="1">{"F003 PTI Application",#N/A,FALSE,"F003-Roadways"}</definedName>
    <definedName name="wrn.F003._.PTI._.Application." localSheetId="14" hidden="1">{"F003 PTI Application",#N/A,FALSE,"F003-Roadways"}</definedName>
    <definedName name="wrn.F003._.PTI._.Application." hidden="1">{"F003 PTI Application",#N/A,FALSE,"F003-Roadways"}</definedName>
    <definedName name="wrn.F003._.TV._.Revisions." localSheetId="12" hidden="1">{"F003 TV Revisions",#N/A,FALSE,"F003-Roadways"}</definedName>
    <definedName name="wrn.F003._.TV._.Revisions." localSheetId="7" hidden="1">{"F003 TV Revisions",#N/A,FALSE,"F003-Roadways"}</definedName>
    <definedName name="wrn.F003._.TV._.Revisions." localSheetId="14" hidden="1">{"F003 TV Revisions",#N/A,FALSE,"F003-Roadways"}</definedName>
    <definedName name="wrn.F003._.TV._.Revisions." hidden="1">{"F003 TV Revisions",#N/A,FALSE,"F003-Roadways"}</definedName>
    <definedName name="wrn.Flare._.Permit._.Tables." localSheetId="12" hidden="1">{#N/A,#N/A,FALSE,"Annual Summary";#N/A,#N/A,FALSE,"Hourly Summary";#N/A,#N/A,FALSE,"Flare Combustion";#N/A,#N/A,FALSE,"Shipping";#N/A,#N/A,FALSE,"Process Turnaround";#N/A,#N/A,FALSE,"Lab Samples";#N/A,#N/A,FALSE,"Product Cycles 5-4";#N/A,#N/A,FALSE,"5-4.1";#N/A,#N/A,FALSE,"5-4.2";#N/A,#N/A,FALSE,"Physical Prop Data"}</definedName>
    <definedName name="wrn.Flare._.Permit._.Tables." localSheetId="4" hidden="1">{#N/A,#N/A,FALSE,"Annual Summary";#N/A,#N/A,FALSE,"Hourly Summary";#N/A,#N/A,FALSE,"Flare Combustion";#N/A,#N/A,FALSE,"Shipping";#N/A,#N/A,FALSE,"Process Turnaround";#N/A,#N/A,FALSE,"Lab Samples";#N/A,#N/A,FALSE,"Product Cycles 5-4";#N/A,#N/A,FALSE,"5-4.1";#N/A,#N/A,FALSE,"5-4.2";#N/A,#N/A,FALSE,"Physical Prop Data"}</definedName>
    <definedName name="wrn.Flare._.Permit._.Tables." localSheetId="7" hidden="1">{#N/A,#N/A,FALSE,"Annual Summary";#N/A,#N/A,FALSE,"Hourly Summary";#N/A,#N/A,FALSE,"Flare Combustion";#N/A,#N/A,FALSE,"Shipping";#N/A,#N/A,FALSE,"Process Turnaround";#N/A,#N/A,FALSE,"Lab Samples";#N/A,#N/A,FALSE,"Product Cycles 5-4";#N/A,#N/A,FALSE,"5-4.1";#N/A,#N/A,FALSE,"5-4.2";#N/A,#N/A,FALSE,"Physical Prop Data"}</definedName>
    <definedName name="wrn.Flare._.Permit._.Tables." localSheetId="11" hidden="1">{#N/A,#N/A,FALSE,"Annual Summary";#N/A,#N/A,FALSE,"Hourly Summary";#N/A,#N/A,FALSE,"Flare Combustion";#N/A,#N/A,FALSE,"Shipping";#N/A,#N/A,FALSE,"Process Turnaround";#N/A,#N/A,FALSE,"Lab Samples";#N/A,#N/A,FALSE,"Product Cycles 5-4";#N/A,#N/A,FALSE,"5-4.1";#N/A,#N/A,FALSE,"5-4.2";#N/A,#N/A,FALSE,"Physical Prop Data"}</definedName>
    <definedName name="wrn.Flare._.Permit._.Tables." localSheetId="14" hidden="1">{#N/A,#N/A,FALSE,"Annual Summary";#N/A,#N/A,FALSE,"Hourly Summary";#N/A,#N/A,FALSE,"Flare Combustion";#N/A,#N/A,FALSE,"Shipping";#N/A,#N/A,FALSE,"Process Turnaround";#N/A,#N/A,FALSE,"Lab Samples";#N/A,#N/A,FALSE,"Product Cycles 5-4";#N/A,#N/A,FALSE,"5-4.1";#N/A,#N/A,FALSE,"5-4.2";#N/A,#N/A,FALSE,"Physical Prop Data"}</definedName>
    <definedName name="wrn.Flare._.Permit._.Tables." localSheetId="3" hidden="1">{#N/A,#N/A,FALSE,"Annual Summary";#N/A,#N/A,FALSE,"Hourly Summary";#N/A,#N/A,FALSE,"Flare Combustion";#N/A,#N/A,FALSE,"Shipping";#N/A,#N/A,FALSE,"Process Turnaround";#N/A,#N/A,FALSE,"Lab Samples";#N/A,#N/A,FALSE,"Product Cycles 5-4";#N/A,#N/A,FALSE,"5-4.1";#N/A,#N/A,FALSE,"5-4.2";#N/A,#N/A,FALSE,"Physical Prop Data"}</definedName>
    <definedName name="wrn.Flare._.Permit._.Tables." hidden="1">{#N/A,#N/A,FALSE,"Annual Summary";#N/A,#N/A,FALSE,"Hourly Summary";#N/A,#N/A,FALSE,"Flare Combustion";#N/A,#N/A,FALSE,"Shipping";#N/A,#N/A,FALSE,"Process Turnaround";#N/A,#N/A,FALSE,"Lab Samples";#N/A,#N/A,FALSE,"Product Cycles 5-4";#N/A,#N/A,FALSE,"5-4.1";#N/A,#N/A,FALSE,"5-4.2";#N/A,#N/A,FALSE,"Physical Prop Data"}</definedName>
    <definedName name="wrn.Flare._.Permit._.Tables.z" localSheetId="12" hidden="1">{#N/A,#N/A,FALSE,"Annual Summary";#N/A,#N/A,FALSE,"Hourly Summary";#N/A,#N/A,FALSE,"Flare Combustion";#N/A,#N/A,FALSE,"Shipping";#N/A,#N/A,FALSE,"Process Turnaround";#N/A,#N/A,FALSE,"Lab Samples";#N/A,#N/A,FALSE,"Product Cycles 5-4";#N/A,#N/A,FALSE,"5-4.1";#N/A,#N/A,FALSE,"5-4.2";#N/A,#N/A,FALSE,"Physical Prop Data"}</definedName>
    <definedName name="wrn.Flare._.Permit._.Tables.z" localSheetId="7" hidden="1">{#N/A,#N/A,FALSE,"Annual Summary";#N/A,#N/A,FALSE,"Hourly Summary";#N/A,#N/A,FALSE,"Flare Combustion";#N/A,#N/A,FALSE,"Shipping";#N/A,#N/A,FALSE,"Process Turnaround";#N/A,#N/A,FALSE,"Lab Samples";#N/A,#N/A,FALSE,"Product Cycles 5-4";#N/A,#N/A,FALSE,"5-4.1";#N/A,#N/A,FALSE,"5-4.2";#N/A,#N/A,FALSE,"Physical Prop Data"}</definedName>
    <definedName name="wrn.Flare._.Permit._.Tables.z" localSheetId="14" hidden="1">{#N/A,#N/A,FALSE,"Annual Summary";#N/A,#N/A,FALSE,"Hourly Summary";#N/A,#N/A,FALSE,"Flare Combustion";#N/A,#N/A,FALSE,"Shipping";#N/A,#N/A,FALSE,"Process Turnaround";#N/A,#N/A,FALSE,"Lab Samples";#N/A,#N/A,FALSE,"Product Cycles 5-4";#N/A,#N/A,FALSE,"5-4.1";#N/A,#N/A,FALSE,"5-4.2";#N/A,#N/A,FALSE,"Physical Prop Data"}</definedName>
    <definedName name="wrn.Flare._.Permit._.Tables.z" hidden="1">{#N/A,#N/A,FALSE,"Annual Summary";#N/A,#N/A,FALSE,"Hourly Summary";#N/A,#N/A,FALSE,"Flare Combustion";#N/A,#N/A,FALSE,"Shipping";#N/A,#N/A,FALSE,"Process Turnaround";#N/A,#N/A,FALSE,"Lab Samples";#N/A,#N/A,FALSE,"Product Cycles 5-4";#N/A,#N/A,FALSE,"5-4.1";#N/A,#N/A,FALSE,"5-4.2";#N/A,#N/A,FALSE,"Physical Prop Data"}</definedName>
    <definedName name="wrn.Fugitive._.Speciation." localSheetId="12" hidden="1">{"Speciation",#N/A,TRUE,"Speciation";"wastewater treatment",#N/A,TRUE,"Speciation"}</definedName>
    <definedName name="wrn.Fugitive._.Speciation." localSheetId="7" hidden="1">{"Speciation",#N/A,TRUE,"Speciation";"wastewater treatment",#N/A,TRUE,"Speciation"}</definedName>
    <definedName name="wrn.Fugitive._.Speciation." localSheetId="14" hidden="1">{"Speciation",#N/A,TRUE,"Speciation";"wastewater treatment",#N/A,TRUE,"Speciation"}</definedName>
    <definedName name="wrn.Fugitive._.Speciation." hidden="1">{"Speciation",#N/A,TRUE,"Speciation";"wastewater treatment",#N/A,TRUE,"Speciation"}</definedName>
    <definedName name="wrn.Fugitive._.VOCs." localSheetId="12" hidden="1">{"summary",#N/A,TRUE,"Fugitive VOC";"fugitives",#N/A,TRUE,"Fugitives";"facility fugitives",#N/A,TRUE,"Fugitive VOC";"compressor",#N/A,TRUE,"Fugitive VOC";"compressors",#N/A,TRUE,"Fugitive VOC";"cpi_separator",#N/A,TRUE,"Fugitive VOC";"blowdown",#N/A,TRUE,"Fugitive VOC";"waste treatment",#N/A,TRUE,"Fugitive VOC"}</definedName>
    <definedName name="wrn.Fugitive._.VOCs." localSheetId="7" hidden="1">{"summary",#N/A,TRUE,"Fugitive VOC";"fugitives",#N/A,TRUE,"Fugitives";"facility fugitives",#N/A,TRUE,"Fugitive VOC";"compressor",#N/A,TRUE,"Fugitive VOC";"compressors",#N/A,TRUE,"Fugitive VOC";"cpi_separator",#N/A,TRUE,"Fugitive VOC";"blowdown",#N/A,TRUE,"Fugitive VOC";"waste treatment",#N/A,TRUE,"Fugitive VOC"}</definedName>
    <definedName name="wrn.Fugitive._.VOCs." localSheetId="14" hidden="1">{"summary",#N/A,TRUE,"Fugitive VOC";"fugitives",#N/A,TRUE,"Fugitives";"facility fugitives",#N/A,TRUE,"Fugitive VOC";"compressor",#N/A,TRUE,"Fugitive VOC";"compressors",#N/A,TRUE,"Fugitive VOC";"cpi_separator",#N/A,TRUE,"Fugitive VOC";"blowdown",#N/A,TRUE,"Fugitive VOC";"waste treatment",#N/A,TRUE,"Fugitive VOC"}</definedName>
    <definedName name="wrn.Fugitive._.VOCs." hidden="1">{"summary",#N/A,TRUE,"Fugitive VOC";"fugitives",#N/A,TRUE,"Fugitives";"facility fugitives",#N/A,TRUE,"Fugitive VOC";"compressor",#N/A,TRUE,"Fugitive VOC";"compressors",#N/A,TRUE,"Fugitive VOC";"cpi_separator",#N/A,TRUE,"Fugitive VOC";"blowdown",#N/A,TRUE,"Fugitive VOC";"waste treatment",#N/A,TRUE,"Fugitive VOC"}</definedName>
    <definedName name="wrn.Full._.Report." localSheetId="12" hidden="1">{#N/A,#N/A,FALSE,"Summary- Criteria";"Waste inputs and flows",#N/A,FALSE,"Throughputs and capacities";"Burner cap and fuel use",#N/A,FALSE,"Throughputs and capacities";"Vehicle equation",#N/A,FALSE,"Vehicle fugitive model";"Vehicle travel factors",#N/A,FALSE,"Factors and assumptions";"Primary vehicles",#N/A,FALSE,"Vehicle fugitive model";"Support Vehicles",#N/A,FALSE,"Vehicle fugitive model";#N/A,#N/A,FALSE,"PM- Waste Dumping";#N/A,#N/A,FALSE,"PM- Stabilization";#N/A,#N/A,FALSE,"PM- Cont. Mgmnt.";#N/A,#N/A,FALSE,"VOCs- All";#N/A,#N/A,FALSE,"Maintenance tanks";"Boiler factors",#N/A,FALSE,"Factors and assumptions";#N/A,#N/A,FALSE,"Criteria- Boilers";"Part HAP PPM",#N/A,FALSE,"HAPs";"Part. HAPs Rate",#N/A,FALSE,"HAPs";"VOC HAPs",#N/A,FALSE,"HAPs";#N/A,#N/A,FALSE,"Toxics- Boilers"}</definedName>
    <definedName name="wrn.Full._.Report." localSheetId="7" hidden="1">{#N/A,#N/A,FALSE,"Summary- Criteria";"Waste inputs and flows",#N/A,FALSE,"Throughputs and capacities";"Burner cap and fuel use",#N/A,FALSE,"Throughputs and capacities";"Vehicle equation",#N/A,FALSE,"Vehicle fugitive model";"Vehicle travel factors",#N/A,FALSE,"Factors and assumptions";"Primary vehicles",#N/A,FALSE,"Vehicle fugitive model";"Support Vehicles",#N/A,FALSE,"Vehicle fugitive model";#N/A,#N/A,FALSE,"PM- Waste Dumping";#N/A,#N/A,FALSE,"PM- Stabilization";#N/A,#N/A,FALSE,"PM- Cont. Mgmnt.";#N/A,#N/A,FALSE,"VOCs- All";#N/A,#N/A,FALSE,"Maintenance tanks";"Boiler factors",#N/A,FALSE,"Factors and assumptions";#N/A,#N/A,FALSE,"Criteria- Boilers";"Part HAP PPM",#N/A,FALSE,"HAPs";"Part. HAPs Rate",#N/A,FALSE,"HAPs";"VOC HAPs",#N/A,FALSE,"HAPs";#N/A,#N/A,FALSE,"Toxics- Boilers"}</definedName>
    <definedName name="wrn.Full._.Report." localSheetId="14" hidden="1">{#N/A,#N/A,FALSE,"Summary- Criteria";"Waste inputs and flows",#N/A,FALSE,"Throughputs and capacities";"Burner cap and fuel use",#N/A,FALSE,"Throughputs and capacities";"Vehicle equation",#N/A,FALSE,"Vehicle fugitive model";"Vehicle travel factors",#N/A,FALSE,"Factors and assumptions";"Primary vehicles",#N/A,FALSE,"Vehicle fugitive model";"Support Vehicles",#N/A,FALSE,"Vehicle fugitive model";#N/A,#N/A,FALSE,"PM- Waste Dumping";#N/A,#N/A,FALSE,"PM- Stabilization";#N/A,#N/A,FALSE,"PM- Cont. Mgmnt.";#N/A,#N/A,FALSE,"VOCs- All";#N/A,#N/A,FALSE,"Maintenance tanks";"Boiler factors",#N/A,FALSE,"Factors and assumptions";#N/A,#N/A,FALSE,"Criteria- Boilers";"Part HAP PPM",#N/A,FALSE,"HAPs";"Part. HAPs Rate",#N/A,FALSE,"HAPs";"VOC HAPs",#N/A,FALSE,"HAPs";#N/A,#N/A,FALSE,"Toxics- Boilers"}</definedName>
    <definedName name="wrn.Full._.Report." hidden="1">{#N/A,#N/A,FALSE,"Summary- Criteria";"Waste inputs and flows",#N/A,FALSE,"Throughputs and capacities";"Burner cap and fuel use",#N/A,FALSE,"Throughputs and capacities";"Vehicle equation",#N/A,FALSE,"Vehicle fugitive model";"Vehicle travel factors",#N/A,FALSE,"Factors and assumptions";"Primary vehicles",#N/A,FALSE,"Vehicle fugitive model";"Support Vehicles",#N/A,FALSE,"Vehicle fugitive model";#N/A,#N/A,FALSE,"PM- Waste Dumping";#N/A,#N/A,FALSE,"PM- Stabilization";#N/A,#N/A,FALSE,"PM- Cont. Mgmnt.";#N/A,#N/A,FALSE,"VOCs- All";#N/A,#N/A,FALSE,"Maintenance tanks";"Boiler factors",#N/A,FALSE,"Factors and assumptions";#N/A,#N/A,FALSE,"Criteria- Boilers";"Part HAP PPM",#N/A,FALSE,"HAPs";"Part. HAPs Rate",#N/A,FALSE,"HAPs";"VOC HAPs",#N/A,FALSE,"HAPs";#N/A,#N/A,FALSE,"Toxics- Boilers"}</definedName>
    <definedName name="wrn.Full._.Year._.Report." localSheetId="12" hidden="1">{"Report 1",#N/A,FALSE,"1998 3-Month Trade";"Report 2",#N/A,FALSE,"1998 3-Month Trade"}</definedName>
    <definedName name="wrn.Full._.Year._.Report." localSheetId="7" hidden="1">{"Report 1",#N/A,FALSE,"1998 3-Month Trade";"Report 2",#N/A,FALSE,"1998 3-Month Trade"}</definedName>
    <definedName name="wrn.Full._.Year._.Report." localSheetId="14" hidden="1">{"Report 1",#N/A,FALSE,"1998 3-Month Trade";"Report 2",#N/A,FALSE,"1998 3-Month Trade"}</definedName>
    <definedName name="wrn.Full._.Year._.Report." hidden="1">{"Report 1",#N/A,FALSE,"1998 3-Month Trade";"Report 2",#N/A,FALSE,"1998 3-Month Trade"}</definedName>
    <definedName name="wrn.G6input." localSheetId="12" hidden="1">{#N/A,#N/A,FALSE,"Emission Calcs";#N/A,#N/A,FALSE,"Equipment Summary";#N/A,#N/A,FALSE,"PRODUCTION SUMMARY "}</definedName>
    <definedName name="wrn.G6input." localSheetId="4" hidden="1">{#N/A,#N/A,FALSE,"Emission Calcs";#N/A,#N/A,FALSE,"Equipment Summary";#N/A,#N/A,FALSE,"PRODUCTION SUMMARY "}</definedName>
    <definedName name="wrn.G6input." localSheetId="7" hidden="1">{#N/A,#N/A,FALSE,"Emission Calcs";#N/A,#N/A,FALSE,"Equipment Summary";#N/A,#N/A,FALSE,"PRODUCTION SUMMARY "}</definedName>
    <definedName name="wrn.G6input." localSheetId="11" hidden="1">{#N/A,#N/A,FALSE,"Emission Calcs";#N/A,#N/A,FALSE,"Equipment Summary";#N/A,#N/A,FALSE,"PRODUCTION SUMMARY "}</definedName>
    <definedName name="wrn.G6input." localSheetId="14" hidden="1">{#N/A,#N/A,FALSE,"Emission Calcs";#N/A,#N/A,FALSE,"Equipment Summary";#N/A,#N/A,FALSE,"PRODUCTION SUMMARY "}</definedName>
    <definedName name="wrn.G6input." localSheetId="3" hidden="1">{#N/A,#N/A,FALSE,"Emission Calcs";#N/A,#N/A,FALSE,"Equipment Summary";#N/A,#N/A,FALSE,"PRODUCTION SUMMARY "}</definedName>
    <definedName name="wrn.G6input." hidden="1">{#N/A,#N/A,FALSE,"Emission Calcs";#N/A,#N/A,FALSE,"Equipment Summary";#N/A,#N/A,FALSE,"PRODUCTION SUMMARY "}</definedName>
    <definedName name="wrn.G6inputa." localSheetId="12" hidden="1">{#N/A,#N/A,FALSE,"Emission Calcs";#N/A,#N/A,FALSE,"Equipment Summary";#N/A,#N/A,FALSE,"PRODUCTION SUMMARY "}</definedName>
    <definedName name="wrn.G6inputa." localSheetId="4" hidden="1">{#N/A,#N/A,FALSE,"Emission Calcs";#N/A,#N/A,FALSE,"Equipment Summary";#N/A,#N/A,FALSE,"PRODUCTION SUMMARY "}</definedName>
    <definedName name="wrn.G6inputa." localSheetId="7" hidden="1">{#N/A,#N/A,FALSE,"Emission Calcs";#N/A,#N/A,FALSE,"Equipment Summary";#N/A,#N/A,FALSE,"PRODUCTION SUMMARY "}</definedName>
    <definedName name="wrn.G6inputa." localSheetId="11" hidden="1">{#N/A,#N/A,FALSE,"Emission Calcs";#N/A,#N/A,FALSE,"Equipment Summary";#N/A,#N/A,FALSE,"PRODUCTION SUMMARY "}</definedName>
    <definedName name="wrn.G6inputa." localSheetId="14" hidden="1">{#N/A,#N/A,FALSE,"Emission Calcs";#N/A,#N/A,FALSE,"Equipment Summary";#N/A,#N/A,FALSE,"PRODUCTION SUMMARY "}</definedName>
    <definedName name="wrn.G6inputa." localSheetId="3" hidden="1">{#N/A,#N/A,FALSE,"Emission Calcs";#N/A,#N/A,FALSE,"Equipment Summary";#N/A,#N/A,FALSE,"PRODUCTION SUMMARY "}</definedName>
    <definedName name="wrn.G6inputa." hidden="1">{#N/A,#N/A,FALSE,"Emission Calcs";#N/A,#N/A,FALSE,"Equipment Summary";#N/A,#N/A,FALSE,"PRODUCTION SUMMARY "}</definedName>
    <definedName name="wrn.GASODEM." localSheetId="12" hidden="1">{"monthly",#N/A,FALSE,"GASODEM";"qtr to yr",#N/A,FALSE,"GASODEM"}</definedName>
    <definedName name="wrn.GASODEM." localSheetId="7" hidden="1">{"monthly",#N/A,FALSE,"GASODEM";"qtr to yr",#N/A,FALSE,"GASODEM"}</definedName>
    <definedName name="wrn.GASODEM." localSheetId="14" hidden="1">{"monthly",#N/A,FALSE,"GASODEM";"qtr to yr",#N/A,FALSE,"GASODEM"}</definedName>
    <definedName name="wrn.GASODEM." hidden="1">{"monthly",#N/A,FALSE,"GASODEM";"qtr to yr",#N/A,FALSE,"GASODEM"}</definedName>
    <definedName name="wrn.Gunite1." localSheetId="4" hidden="1">{#N/A,#N/A,FALSE,"S-CH1";#N/A,#N/A,FALSE,"S-CH1 HAP";#N/A,#N/A,FALSE,"S-EAF1";#N/A,#N/A,FALSE,"S-EAF1 HAP";#N/A,#N/A,FALSE,"S-EAF2";#N/A,#N/A,FALSE,"S-EAF2 HAP";#N/A,#N/A,FALSE,"S-EAF3";#N/A,#N/A,FALSE,"S-EAF3 HAP";#N/A,#N/A,FALSE,"S-EAF4";#N/A,#N/A,FALSE,"S-EAF4 HAP";#N/A,#N/A,FALSE,"S-T1";#N/A,#N/A,FALSE,"S-T1 HAP";#N/A,#N/A,FALSE,"S-P1";#N/A,#N/A,FALSE,"S-P1 HAP";#N/A,#N/A,FALSE,"FE-CH1";#N/A,#N/A,FALSE,"FE-CH1 HAP";#N/A,#N/A,FALSE,"FE-CUP1,2";#N/A,#N/A,FALSE,"FE-CUP1,2 HAP";#N/A,#N/A,FALSE,"FE-T1";#N/A,#N/A,FALSE,"FE-T1 HAP";#N/A,#N/A,FALSE,"FE-XXX";#N/A,#N/A,FALSE,"FE-XXX HAP";#N/A,#N/A,FALSE,"FE-P1";#N/A,#N/A,FALSE,"FE-P1 HAP";#N/A,#N/A,FALSE,"FE-EHF1";#N/A,#N/A,FALSE,"FE-EHF1 HAP";#N/A,#N/A,FALSE,"FE-EHF2";#N/A,#N/A,FALSE,"FE-EHF2 HAP"}</definedName>
    <definedName name="wrn.Gunite1." localSheetId="11" hidden="1">{#N/A,#N/A,FALSE,"S-CH1";#N/A,#N/A,FALSE,"S-CH1 HAP";#N/A,#N/A,FALSE,"S-EAF1";#N/A,#N/A,FALSE,"S-EAF1 HAP";#N/A,#N/A,FALSE,"S-EAF2";#N/A,#N/A,FALSE,"S-EAF2 HAP";#N/A,#N/A,FALSE,"S-EAF3";#N/A,#N/A,FALSE,"S-EAF3 HAP";#N/A,#N/A,FALSE,"S-EAF4";#N/A,#N/A,FALSE,"S-EAF4 HAP";#N/A,#N/A,FALSE,"S-T1";#N/A,#N/A,FALSE,"S-T1 HAP";#N/A,#N/A,FALSE,"S-P1";#N/A,#N/A,FALSE,"S-P1 HAP";#N/A,#N/A,FALSE,"FE-CH1";#N/A,#N/A,FALSE,"FE-CH1 HAP";#N/A,#N/A,FALSE,"FE-CUP1,2";#N/A,#N/A,FALSE,"FE-CUP1,2 HAP";#N/A,#N/A,FALSE,"FE-T1";#N/A,#N/A,FALSE,"FE-T1 HAP";#N/A,#N/A,FALSE,"FE-XXX";#N/A,#N/A,FALSE,"FE-XXX HAP";#N/A,#N/A,FALSE,"FE-P1";#N/A,#N/A,FALSE,"FE-P1 HAP";#N/A,#N/A,FALSE,"FE-EHF1";#N/A,#N/A,FALSE,"FE-EHF1 HAP";#N/A,#N/A,FALSE,"FE-EHF2";#N/A,#N/A,FALSE,"FE-EHF2 HAP"}</definedName>
    <definedName name="wrn.Gunite1." localSheetId="3" hidden="1">{#N/A,#N/A,FALSE,"S-CH1";#N/A,#N/A,FALSE,"S-CH1 HAP";#N/A,#N/A,FALSE,"S-EAF1";#N/A,#N/A,FALSE,"S-EAF1 HAP";#N/A,#N/A,FALSE,"S-EAF2";#N/A,#N/A,FALSE,"S-EAF2 HAP";#N/A,#N/A,FALSE,"S-EAF3";#N/A,#N/A,FALSE,"S-EAF3 HAP";#N/A,#N/A,FALSE,"S-EAF4";#N/A,#N/A,FALSE,"S-EAF4 HAP";#N/A,#N/A,FALSE,"S-T1";#N/A,#N/A,FALSE,"S-T1 HAP";#N/A,#N/A,FALSE,"S-P1";#N/A,#N/A,FALSE,"S-P1 HAP";#N/A,#N/A,FALSE,"FE-CH1";#N/A,#N/A,FALSE,"FE-CH1 HAP";#N/A,#N/A,FALSE,"FE-CUP1,2";#N/A,#N/A,FALSE,"FE-CUP1,2 HAP";#N/A,#N/A,FALSE,"FE-T1";#N/A,#N/A,FALSE,"FE-T1 HAP";#N/A,#N/A,FALSE,"FE-XXX";#N/A,#N/A,FALSE,"FE-XXX HAP";#N/A,#N/A,FALSE,"FE-P1";#N/A,#N/A,FALSE,"FE-P1 HAP";#N/A,#N/A,FALSE,"FE-EHF1";#N/A,#N/A,FALSE,"FE-EHF1 HAP";#N/A,#N/A,FALSE,"FE-EHF2";#N/A,#N/A,FALSE,"FE-EHF2 HAP"}</definedName>
    <definedName name="wrn.Gunite1." hidden="1">{#N/A,#N/A,FALSE,"S-CH1";#N/A,#N/A,FALSE,"S-CH1 HAP";#N/A,#N/A,FALSE,"S-EAF1";#N/A,#N/A,FALSE,"S-EAF1 HAP";#N/A,#N/A,FALSE,"S-EAF2";#N/A,#N/A,FALSE,"S-EAF2 HAP";#N/A,#N/A,FALSE,"S-EAF3";#N/A,#N/A,FALSE,"S-EAF3 HAP";#N/A,#N/A,FALSE,"S-EAF4";#N/A,#N/A,FALSE,"S-EAF4 HAP";#N/A,#N/A,FALSE,"S-T1";#N/A,#N/A,FALSE,"S-T1 HAP";#N/A,#N/A,FALSE,"S-P1";#N/A,#N/A,FALSE,"S-P1 HAP";#N/A,#N/A,FALSE,"FE-CH1";#N/A,#N/A,FALSE,"FE-CH1 HAP";#N/A,#N/A,FALSE,"FE-CUP1,2";#N/A,#N/A,FALSE,"FE-CUP1,2 HAP";#N/A,#N/A,FALSE,"FE-T1";#N/A,#N/A,FALSE,"FE-T1 HAP";#N/A,#N/A,FALSE,"FE-XXX";#N/A,#N/A,FALSE,"FE-XXX HAP";#N/A,#N/A,FALSE,"FE-P1";#N/A,#N/A,FALSE,"FE-P1 HAP";#N/A,#N/A,FALSE,"FE-EHF1";#N/A,#N/A,FALSE,"FE-EHF1 HAP";#N/A,#N/A,FALSE,"FE-EHF2";#N/A,#N/A,FALSE,"FE-EHF2 HAP"}</definedName>
    <definedName name="wrn.GUNITE2." localSheetId="4" hidden="1">{#N/A,#N/A,FALSE,"FE-SB1";#N/A,#N/A,FALSE,"FE-SB1 HAP";#N/A,#N/A,FALSE,"FE-SB2";#N/A,#N/A,FALSE,"FE-SB2 HAP";#N/A,#N/A,FALSE,"FE-PB1";#N/A,#N/A,FALSE,"FE-PB1 HAP";#N/A,#N/A,FALSE,"Fe-SS1";#N/A,#N/A,FALSE,"Fe-FBC1";#N/A,#N/A,FALSE,"Fe-SM1";#N/A,#N/A,FALSE,"Fe-NSS1";#N/A,#N/A,FALSE,"Fe-SH1";#N/A,#N/A,FALSE,"Fe-AL1";#N/A,#N/A,FALSE,"S-LPC1"}</definedName>
    <definedName name="wrn.GUNITE2." localSheetId="11" hidden="1">{#N/A,#N/A,FALSE,"FE-SB1";#N/A,#N/A,FALSE,"FE-SB1 HAP";#N/A,#N/A,FALSE,"FE-SB2";#N/A,#N/A,FALSE,"FE-SB2 HAP";#N/A,#N/A,FALSE,"FE-PB1";#N/A,#N/A,FALSE,"FE-PB1 HAP";#N/A,#N/A,FALSE,"Fe-SS1";#N/A,#N/A,FALSE,"Fe-FBC1";#N/A,#N/A,FALSE,"Fe-SM1";#N/A,#N/A,FALSE,"Fe-NSS1";#N/A,#N/A,FALSE,"Fe-SH1";#N/A,#N/A,FALSE,"Fe-AL1";#N/A,#N/A,FALSE,"S-LPC1"}</definedName>
    <definedName name="wrn.GUNITE2." localSheetId="3" hidden="1">{#N/A,#N/A,FALSE,"FE-SB1";#N/A,#N/A,FALSE,"FE-SB1 HAP";#N/A,#N/A,FALSE,"FE-SB2";#N/A,#N/A,FALSE,"FE-SB2 HAP";#N/A,#N/A,FALSE,"FE-PB1";#N/A,#N/A,FALSE,"FE-PB1 HAP";#N/A,#N/A,FALSE,"Fe-SS1";#N/A,#N/A,FALSE,"Fe-FBC1";#N/A,#N/A,FALSE,"Fe-SM1";#N/A,#N/A,FALSE,"Fe-NSS1";#N/A,#N/A,FALSE,"Fe-SH1";#N/A,#N/A,FALSE,"Fe-AL1";#N/A,#N/A,FALSE,"S-LPC1"}</definedName>
    <definedName name="wrn.GUNITE2." hidden="1">{#N/A,#N/A,FALSE,"FE-SB1";#N/A,#N/A,FALSE,"FE-SB1 HAP";#N/A,#N/A,FALSE,"FE-SB2";#N/A,#N/A,FALSE,"FE-SB2 HAP";#N/A,#N/A,FALSE,"FE-PB1";#N/A,#N/A,FALSE,"FE-PB1 HAP";#N/A,#N/A,FALSE,"Fe-SS1";#N/A,#N/A,FALSE,"Fe-FBC1";#N/A,#N/A,FALSE,"Fe-SM1";#N/A,#N/A,FALSE,"Fe-NSS1";#N/A,#N/A,FALSE,"Fe-SH1";#N/A,#N/A,FALSE,"Fe-AL1";#N/A,#N/A,FALSE,"S-LPC1"}</definedName>
    <definedName name="wrn.HAPs." localSheetId="12" hidden="1">{"HAPs",#N/A,FALSE,"PTI"}</definedName>
    <definedName name="wrn.HAPs." localSheetId="7" hidden="1">{"HAPs",#N/A,FALSE,"PTI"}</definedName>
    <definedName name="wrn.HAPs." localSheetId="14" hidden="1">{"HAPs",#N/A,FALSE,"PTI"}</definedName>
    <definedName name="wrn.HAPs." hidden="1">{"HAPs",#N/A,FALSE,"PTI"}</definedName>
    <definedName name="wrn.heater._.summary." localSheetId="12" hidden="1">{#N/A,#N/A,FALSE,"Heater summary";#N/A,#N/A,FALSE,"H-101 Post";#N/A,#N/A,FALSE,"H-102 Post";#N/A,#N/A,FALSE,"SG-1101A Post";#N/A,#N/A,FALSE,"SG-1101B Post";#N/A,#N/A,FALSE,"H-501 Post"}</definedName>
    <definedName name="wrn.heater._.summary." localSheetId="7" hidden="1">{#N/A,#N/A,FALSE,"Heater summary";#N/A,#N/A,FALSE,"H-101 Post";#N/A,#N/A,FALSE,"H-102 Post";#N/A,#N/A,FALSE,"SG-1101A Post";#N/A,#N/A,FALSE,"SG-1101B Post";#N/A,#N/A,FALSE,"H-501 Post"}</definedName>
    <definedName name="wrn.heater._.summary." localSheetId="14" hidden="1">{#N/A,#N/A,FALSE,"Heater summary";#N/A,#N/A,FALSE,"H-101 Post";#N/A,#N/A,FALSE,"H-102 Post";#N/A,#N/A,FALSE,"SG-1101A Post";#N/A,#N/A,FALSE,"SG-1101B Post";#N/A,#N/A,FALSE,"H-501 Post"}</definedName>
    <definedName name="wrn.heater._.summary." hidden="1">{#N/A,#N/A,FALSE,"Heater summary";#N/A,#N/A,FALSE,"H-101 Post";#N/A,#N/A,FALSE,"H-102 Post";#N/A,#N/A,FALSE,"SG-1101A Post";#N/A,#N/A,FALSE,"SG-1101B Post";#N/A,#N/A,FALSE,"H-501 Post"}</definedName>
    <definedName name="wrn.Input._.Data." localSheetId="12" hidden="1">{"Input data",#N/A,TRUE,"Prod. data, fuel use, &amp; factors";"Burner capacity and fuel use",#N/A,TRUE,"Prod. data, fuel use, &amp; factors";"Combustion factors",#N/A,TRUE,"Prod. data, fuel use, &amp; factors"}</definedName>
    <definedName name="wrn.Input._.Data." localSheetId="7" hidden="1">{"Input data",#N/A,TRUE,"Prod. data, fuel use, &amp; factors";"Burner capacity and fuel use",#N/A,TRUE,"Prod. data, fuel use, &amp; factors";"Combustion factors",#N/A,TRUE,"Prod. data, fuel use, &amp; factors"}</definedName>
    <definedName name="wrn.Input._.Data." localSheetId="14" hidden="1">{"Input data",#N/A,TRUE,"Prod. data, fuel use, &amp; factors";"Burner capacity and fuel use",#N/A,TRUE,"Prod. data, fuel use, &amp; factors";"Combustion factors",#N/A,TRUE,"Prod. data, fuel use, &amp; factors"}</definedName>
    <definedName name="wrn.Input._.Data." hidden="1">{"Input data",#N/A,TRUE,"Prod. data, fuel use, &amp; factors";"Burner capacity and fuel use",#N/A,TRUE,"Prod. data, fuel use, &amp; factors";"Combustion factors",#N/A,TRUE,"Prod. data, fuel use, &amp; factors"}</definedName>
    <definedName name="wrn.Input._.Section." localSheetId="12" hidden="1">{"Input Section",#N/A,FALSE,"TTU Summary"}</definedName>
    <definedName name="wrn.Input._.Section." localSheetId="7" hidden="1">{"Input Section",#N/A,FALSE,"TTU Summary"}</definedName>
    <definedName name="wrn.Input._.Section." localSheetId="14" hidden="1">{"Input Section",#N/A,FALSE,"TTU Summary"}</definedName>
    <definedName name="wrn.Input._.Section." hidden="1">{"Input Section",#N/A,FALSE,"TTU Summary"}</definedName>
    <definedName name="wrn.Input._.Section1" localSheetId="12" hidden="1">{"Input Section",#N/A,FALSE,"TTU Summary"}</definedName>
    <definedName name="wrn.Input._.Section1" localSheetId="7" hidden="1">{"Input Section",#N/A,FALSE,"TTU Summary"}</definedName>
    <definedName name="wrn.Input._.Section1" localSheetId="14" hidden="1">{"Input Section",#N/A,FALSE,"TTU Summary"}</definedName>
    <definedName name="wrn.Input._.Section1" hidden="1">{"Input Section",#N/A,FALSE,"TTU Summary"}</definedName>
    <definedName name="wrn.Instructions." localSheetId="12" hidden="1">{"Instructions",#N/A,FALSE,"TTU Summary"}</definedName>
    <definedName name="wrn.Instructions." localSheetId="7" hidden="1">{"Instructions",#N/A,FALSE,"TTU Summary"}</definedName>
    <definedName name="wrn.Instructions." localSheetId="14" hidden="1">{"Instructions",#N/A,FALSE,"TTU Summary"}</definedName>
    <definedName name="wrn.Instructions." hidden="1">{"Instructions",#N/A,FALSE,"TTU Summary"}</definedName>
    <definedName name="wrn.Iron." localSheetId="4" hidden="1">{#N/A,#N/A,FALSE,"Fe-SS1";#N/A,#N/A,FALSE,"Fe-SC1";#N/A,#N/A,FALSE,"Fe-FBC1";#N/A,#N/A,FALSE,"Fe-NSS1";#N/A,#N/A,FALSE,"Fe-SM1";#N/A,#N/A,FALSE,"Fe-SH1"}</definedName>
    <definedName name="wrn.Iron." localSheetId="11" hidden="1">{#N/A,#N/A,FALSE,"Fe-SS1";#N/A,#N/A,FALSE,"Fe-SC1";#N/A,#N/A,FALSE,"Fe-FBC1";#N/A,#N/A,FALSE,"Fe-NSS1";#N/A,#N/A,FALSE,"Fe-SM1";#N/A,#N/A,FALSE,"Fe-SH1"}</definedName>
    <definedName name="wrn.Iron." localSheetId="3" hidden="1">{#N/A,#N/A,FALSE,"Fe-SS1";#N/A,#N/A,FALSE,"Fe-SC1";#N/A,#N/A,FALSE,"Fe-FBC1";#N/A,#N/A,FALSE,"Fe-NSS1";#N/A,#N/A,FALSE,"Fe-SM1";#N/A,#N/A,FALSE,"Fe-SH1"}</definedName>
    <definedName name="wrn.Iron." hidden="1">{#N/A,#N/A,FALSE,"Fe-SS1";#N/A,#N/A,FALSE,"Fe-SC1";#N/A,#N/A,FALSE,"Fe-FBC1";#N/A,#N/A,FALSE,"Fe-NSS1";#N/A,#N/A,FALSE,"Fe-SM1";#N/A,#N/A,FALSE,"Fe-SH1"}</definedName>
    <definedName name="wrn.IronAll." localSheetId="4" hidden="1">{#N/A,#N/A,FALSE,"FE-CH1";#N/A,#N/A,FALSE,"FE-CH1 HAP";#N/A,#N/A,FALSE,"FE-CUP1,2";#N/A,#N/A,FALSE,"FE-CUP1,2 HAP";#N/A,#N/A,FALSE,"FE-T1";#N/A,#N/A,FALSE,"FE-T1 HAP";#N/A,#N/A,FALSE,"FE-MI";#N/A,#N/A,FALSE,"FE-MI HAP";#N/A,#N/A,FALSE,"FE-P1";#N/A,#N/A,FALSE,"FE-P1 HAP";#N/A,#N/A,FALSE,"FE-C1";#N/A,#N/A,FALSE,"FE-C1 HAP";#N/A,#N/A,FALSE,"FE-SO1";#N/A,#N/A,FALSE,"FE-SO1 HAP";#N/A,#N/A,FALSE,"FE-SO2";#N/A,#N/A,FALSE,"FE-SO2 HAP";#N/A,#N/A,FALSE,"FE-C";#N/A,#N/A,FALSE,"FE-C HAP";#N/A,#N/A,FALSE,"FE-SB1";#N/A,#N/A,FALSE,"FE-SB1 HAP";#N/A,#N/A,FALSE,"FE-SB2";#N/A,#N/A,FALSE,"FE-SB2 HAP";#N/A,#N/A,FALSE,"FE-TG1";#N/A,#N/A,FALSE,"FE-TG1 HAP";#N/A,#N/A,FALSE,"FE-TG2";#N/A,#N/A,FALSE,"FE-TG2 HAP";#N/A,#N/A,FALSE,"FE-PB1";#N/A,#N/A,FALSE,"FE-PB1 HAP";#N/A,#N/A,FALSE,"FE-PB2";#N/A,#N/A,FALSE,"FE-PB2 HAP";#N/A,#N/A,FALSE,"FE-EHF1";#N/A,#N/A,FALSE,"FE-EHF1 HAP";#N/A,#N/A,FALSE,"FE-EHF2";#N/A,#N/A,FALSE,"FE-EHF2 HAP";#N/A,#N/A,FALSE,"FE-LPH1";#N/A,#N/A,FALSE,"B1";#N/A,#N/A,FALSE,"B2";#N/A,#N/A,FALSE,"Fe-SC1";#N/A,#N/A,FALSE,"Fe-SS1";#N/A,#N/A,FALSE,"Fe-FBC1";#N/A,#N/A,FALSE,"Fe-NSS1";#N/A,#N/A,FALSE,"Fe-SM1";#N/A,#N/A,FALSE,"Fe-SH1";#N/A,#N/A,FALSE,"Fe-AL1";#N/A,#N/A,FALSE,"Fe-LPC1";#N/A,#N/A,FALSE,"IronCore"}</definedName>
    <definedName name="wrn.IronAll." localSheetId="11" hidden="1">{#N/A,#N/A,FALSE,"FE-CH1";#N/A,#N/A,FALSE,"FE-CH1 HAP";#N/A,#N/A,FALSE,"FE-CUP1,2";#N/A,#N/A,FALSE,"FE-CUP1,2 HAP";#N/A,#N/A,FALSE,"FE-T1";#N/A,#N/A,FALSE,"FE-T1 HAP";#N/A,#N/A,FALSE,"FE-MI";#N/A,#N/A,FALSE,"FE-MI HAP";#N/A,#N/A,FALSE,"FE-P1";#N/A,#N/A,FALSE,"FE-P1 HAP";#N/A,#N/A,FALSE,"FE-C1";#N/A,#N/A,FALSE,"FE-C1 HAP";#N/A,#N/A,FALSE,"FE-SO1";#N/A,#N/A,FALSE,"FE-SO1 HAP";#N/A,#N/A,FALSE,"FE-SO2";#N/A,#N/A,FALSE,"FE-SO2 HAP";#N/A,#N/A,FALSE,"FE-C";#N/A,#N/A,FALSE,"FE-C HAP";#N/A,#N/A,FALSE,"FE-SB1";#N/A,#N/A,FALSE,"FE-SB1 HAP";#N/A,#N/A,FALSE,"FE-SB2";#N/A,#N/A,FALSE,"FE-SB2 HAP";#N/A,#N/A,FALSE,"FE-TG1";#N/A,#N/A,FALSE,"FE-TG1 HAP";#N/A,#N/A,FALSE,"FE-TG2";#N/A,#N/A,FALSE,"FE-TG2 HAP";#N/A,#N/A,FALSE,"FE-PB1";#N/A,#N/A,FALSE,"FE-PB1 HAP";#N/A,#N/A,FALSE,"FE-PB2";#N/A,#N/A,FALSE,"FE-PB2 HAP";#N/A,#N/A,FALSE,"FE-EHF1";#N/A,#N/A,FALSE,"FE-EHF1 HAP";#N/A,#N/A,FALSE,"FE-EHF2";#N/A,#N/A,FALSE,"FE-EHF2 HAP";#N/A,#N/A,FALSE,"FE-LPH1";#N/A,#N/A,FALSE,"B1";#N/A,#N/A,FALSE,"B2";#N/A,#N/A,FALSE,"Fe-SC1";#N/A,#N/A,FALSE,"Fe-SS1";#N/A,#N/A,FALSE,"Fe-FBC1";#N/A,#N/A,FALSE,"Fe-NSS1";#N/A,#N/A,FALSE,"Fe-SM1";#N/A,#N/A,FALSE,"Fe-SH1";#N/A,#N/A,FALSE,"Fe-AL1";#N/A,#N/A,FALSE,"Fe-LPC1";#N/A,#N/A,FALSE,"IronCore"}</definedName>
    <definedName name="wrn.IronAll." localSheetId="3" hidden="1">{#N/A,#N/A,FALSE,"FE-CH1";#N/A,#N/A,FALSE,"FE-CH1 HAP";#N/A,#N/A,FALSE,"FE-CUP1,2";#N/A,#N/A,FALSE,"FE-CUP1,2 HAP";#N/A,#N/A,FALSE,"FE-T1";#N/A,#N/A,FALSE,"FE-T1 HAP";#N/A,#N/A,FALSE,"FE-MI";#N/A,#N/A,FALSE,"FE-MI HAP";#N/A,#N/A,FALSE,"FE-P1";#N/A,#N/A,FALSE,"FE-P1 HAP";#N/A,#N/A,FALSE,"FE-C1";#N/A,#N/A,FALSE,"FE-C1 HAP";#N/A,#N/A,FALSE,"FE-SO1";#N/A,#N/A,FALSE,"FE-SO1 HAP";#N/A,#N/A,FALSE,"FE-SO2";#N/A,#N/A,FALSE,"FE-SO2 HAP";#N/A,#N/A,FALSE,"FE-C";#N/A,#N/A,FALSE,"FE-C HAP";#N/A,#N/A,FALSE,"FE-SB1";#N/A,#N/A,FALSE,"FE-SB1 HAP";#N/A,#N/A,FALSE,"FE-SB2";#N/A,#N/A,FALSE,"FE-SB2 HAP";#N/A,#N/A,FALSE,"FE-TG1";#N/A,#N/A,FALSE,"FE-TG1 HAP";#N/A,#N/A,FALSE,"FE-TG2";#N/A,#N/A,FALSE,"FE-TG2 HAP";#N/A,#N/A,FALSE,"FE-PB1";#N/A,#N/A,FALSE,"FE-PB1 HAP";#N/A,#N/A,FALSE,"FE-PB2";#N/A,#N/A,FALSE,"FE-PB2 HAP";#N/A,#N/A,FALSE,"FE-EHF1";#N/A,#N/A,FALSE,"FE-EHF1 HAP";#N/A,#N/A,FALSE,"FE-EHF2";#N/A,#N/A,FALSE,"FE-EHF2 HAP";#N/A,#N/A,FALSE,"FE-LPH1";#N/A,#N/A,FALSE,"B1";#N/A,#N/A,FALSE,"B2";#N/A,#N/A,FALSE,"Fe-SC1";#N/A,#N/A,FALSE,"Fe-SS1";#N/A,#N/A,FALSE,"Fe-FBC1";#N/A,#N/A,FALSE,"Fe-NSS1";#N/A,#N/A,FALSE,"Fe-SM1";#N/A,#N/A,FALSE,"Fe-SH1";#N/A,#N/A,FALSE,"Fe-AL1";#N/A,#N/A,FALSE,"Fe-LPC1";#N/A,#N/A,FALSE,"IronCore"}</definedName>
    <definedName name="wrn.IronAll." hidden="1">{#N/A,#N/A,FALSE,"FE-CH1";#N/A,#N/A,FALSE,"FE-CH1 HAP";#N/A,#N/A,FALSE,"FE-CUP1,2";#N/A,#N/A,FALSE,"FE-CUP1,2 HAP";#N/A,#N/A,FALSE,"FE-T1";#N/A,#N/A,FALSE,"FE-T1 HAP";#N/A,#N/A,FALSE,"FE-MI";#N/A,#N/A,FALSE,"FE-MI HAP";#N/A,#N/A,FALSE,"FE-P1";#N/A,#N/A,FALSE,"FE-P1 HAP";#N/A,#N/A,FALSE,"FE-C1";#N/A,#N/A,FALSE,"FE-C1 HAP";#N/A,#N/A,FALSE,"FE-SO1";#N/A,#N/A,FALSE,"FE-SO1 HAP";#N/A,#N/A,FALSE,"FE-SO2";#N/A,#N/A,FALSE,"FE-SO2 HAP";#N/A,#N/A,FALSE,"FE-C";#N/A,#N/A,FALSE,"FE-C HAP";#N/A,#N/A,FALSE,"FE-SB1";#N/A,#N/A,FALSE,"FE-SB1 HAP";#N/A,#N/A,FALSE,"FE-SB2";#N/A,#N/A,FALSE,"FE-SB2 HAP";#N/A,#N/A,FALSE,"FE-TG1";#N/A,#N/A,FALSE,"FE-TG1 HAP";#N/A,#N/A,FALSE,"FE-TG2";#N/A,#N/A,FALSE,"FE-TG2 HAP";#N/A,#N/A,FALSE,"FE-PB1";#N/A,#N/A,FALSE,"FE-PB1 HAP";#N/A,#N/A,FALSE,"FE-PB2";#N/A,#N/A,FALSE,"FE-PB2 HAP";#N/A,#N/A,FALSE,"FE-EHF1";#N/A,#N/A,FALSE,"FE-EHF1 HAP";#N/A,#N/A,FALSE,"FE-EHF2";#N/A,#N/A,FALSE,"FE-EHF2 HAP";#N/A,#N/A,FALSE,"FE-LPH1";#N/A,#N/A,FALSE,"B1";#N/A,#N/A,FALSE,"B2";#N/A,#N/A,FALSE,"Fe-SC1";#N/A,#N/A,FALSE,"Fe-SS1";#N/A,#N/A,FALSE,"Fe-FBC1";#N/A,#N/A,FALSE,"Fe-NSS1";#N/A,#N/A,FALSE,"Fe-SM1";#N/A,#N/A,FALSE,"Fe-SH1";#N/A,#N/A,FALSE,"Fe-AL1";#N/A,#N/A,FALSE,"Fe-LPC1";#N/A,#N/A,FALSE,"IronCore"}</definedName>
    <definedName name="wrn.Machine._.and._.Boiler._.Emissions." localSheetId="12" hidden="1">{#N/A,#N/A,TRUE,"4T";#N/A,#N/A,TRUE,"5T";#N/A,#N/A,TRUE,"6T";#N/A,#N/A,TRUE,"7T";#N/A,#N/A,TRUE,"Boilers";#N/A,#N/A,TRUE,"Plant summary"}</definedName>
    <definedName name="wrn.Machine._.and._.Boiler._.Emissions." localSheetId="7" hidden="1">{#N/A,#N/A,TRUE,"4T";#N/A,#N/A,TRUE,"5T";#N/A,#N/A,TRUE,"6T";#N/A,#N/A,TRUE,"7T";#N/A,#N/A,TRUE,"Boilers";#N/A,#N/A,TRUE,"Plant summary"}</definedName>
    <definedName name="wrn.Machine._.and._.Boiler._.Emissions." localSheetId="14" hidden="1">{#N/A,#N/A,TRUE,"4T";#N/A,#N/A,TRUE,"5T";#N/A,#N/A,TRUE,"6T";#N/A,#N/A,TRUE,"7T";#N/A,#N/A,TRUE,"Boilers";#N/A,#N/A,TRUE,"Plant summary"}</definedName>
    <definedName name="wrn.Machine._.and._.Boiler._.Emissions." hidden="1">{#N/A,#N/A,TRUE,"4T";#N/A,#N/A,TRUE,"5T";#N/A,#N/A,TRUE,"6T";#N/A,#N/A,TRUE,"7T";#N/A,#N/A,TRUE,"Boilers";#N/A,#N/A,TRUE,"Plant summary"}</definedName>
    <definedName name="wrn.Modeling._.Tables." localSheetId="12" hidden="1">{#N/A,#N/A,TRUE,"Unit concentrations";"Emission rates",#N/A,TRUE,"Actual concentrations";"Actual Conc. Tables",#N/A,TRUE,"Actual concentrations"}</definedName>
    <definedName name="wrn.Modeling._.Tables." localSheetId="7" hidden="1">{#N/A,#N/A,TRUE,"Unit concentrations";"Emission rates",#N/A,TRUE,"Actual concentrations";"Actual Conc. Tables",#N/A,TRUE,"Actual concentrations"}</definedName>
    <definedName name="wrn.Modeling._.Tables." localSheetId="14" hidden="1">{#N/A,#N/A,TRUE,"Unit concentrations";"Emission rates",#N/A,TRUE,"Actual concentrations";"Actual Conc. Tables",#N/A,TRUE,"Actual concentrations"}</definedName>
    <definedName name="wrn.Modeling._.Tables." hidden="1">{#N/A,#N/A,TRUE,"Unit concentrations";"Emission rates",#N/A,TRUE,"Actual concentrations";"Actual Conc. Tables",#N/A,TRUE,"Actual concentrations"}</definedName>
    <definedName name="wrn.MONTHLY._.SUMMARY." localSheetId="12" hidden="1">{"MONTHLY SUMMARY",#N/A,FALSE,"95YTDPER"}</definedName>
    <definedName name="wrn.MONTHLY._.SUMMARY." localSheetId="7" hidden="1">{"MONTHLY SUMMARY",#N/A,FALSE,"95YTDPER"}</definedName>
    <definedName name="wrn.MONTHLY._.SUMMARY." localSheetId="14" hidden="1">{"MONTHLY SUMMARY",#N/A,FALSE,"95YTDPER"}</definedName>
    <definedName name="wrn.MONTHLY._.SUMMARY." hidden="1">{"MONTHLY SUMMARY",#N/A,FALSE,"95YTDPER"}</definedName>
    <definedName name="wrn.navsteam." localSheetId="12" hidden="1">{#N/A,#N/A,FALSE,"steamemiss sum";#N/A,#N/A,FALSE,"steam summary";#N/A,#N/A,FALSE,"PF-Isom PTE sum";#N/A,#N/A,FALSE,"NHDS PTE sum"}</definedName>
    <definedName name="wrn.navsteam." localSheetId="7" hidden="1">{#N/A,#N/A,FALSE,"steamemiss sum";#N/A,#N/A,FALSE,"steam summary";#N/A,#N/A,FALSE,"PF-Isom PTE sum";#N/A,#N/A,FALSE,"NHDS PTE sum"}</definedName>
    <definedName name="wrn.navsteam." localSheetId="14" hidden="1">{#N/A,#N/A,FALSE,"steamemiss sum";#N/A,#N/A,FALSE,"steam summary";#N/A,#N/A,FALSE,"PF-Isom PTE sum";#N/A,#N/A,FALSE,"NHDS PTE sum"}</definedName>
    <definedName name="wrn.navsteam." hidden="1">{#N/A,#N/A,FALSE,"steamemiss sum";#N/A,#N/A,FALSE,"steam summary";#N/A,#N/A,FALSE,"PF-Isom PTE sum";#N/A,#N/A,FALSE,"NHDS PTE sum"}</definedName>
    <definedName name="wrn.New._.York." localSheetId="12" hidden="1">{"NY PRICES",#N/A,FALSE,"CURRENT";"NY PRICES B",#N/A,FALSE,"CURRENT";"NY PRICES",#N/A,FALSE,"CONSTANT";"NY PRICES B",#N/A,FALSE,"CONSTANT"}</definedName>
    <definedName name="wrn.New._.York." localSheetId="7" hidden="1">{"NY PRICES",#N/A,FALSE,"CURRENT";"NY PRICES B",#N/A,FALSE,"CURRENT";"NY PRICES",#N/A,FALSE,"CONSTANT";"NY PRICES B",#N/A,FALSE,"CONSTANT"}</definedName>
    <definedName name="wrn.New._.York." localSheetId="14" hidden="1">{"NY PRICES",#N/A,FALSE,"CURRENT";"NY PRICES B",#N/A,FALSE,"CURRENT";"NY PRICES",#N/A,FALSE,"CONSTANT";"NY PRICES B",#N/A,FALSE,"CONSTANT"}</definedName>
    <definedName name="wrn.New._.York." hidden="1">{"NY PRICES",#N/A,FALSE,"CURRENT";"NY PRICES B",#N/A,FALSE,"CURRENT";"NY PRICES",#N/A,FALSE,"CONSTANT";"NY PRICES B",#N/A,FALSE,"CONSTANT"}</definedName>
    <definedName name="wrn.NSR._.Calculations._.Report."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1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1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1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1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1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1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1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1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2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2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2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2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2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2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2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2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3"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3"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3"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3"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3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3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3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3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3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3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3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3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4"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4"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4"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4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4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4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4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4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4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4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4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5"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5"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5"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5"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5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5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5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5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5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5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5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1_5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1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1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1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1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1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1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1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1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2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2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2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2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2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2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2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2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3"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3"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3"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3"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3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3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3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3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3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3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3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3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4"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4"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4"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4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4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4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4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4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4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4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4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5"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5"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5"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5"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5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5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5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5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5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5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5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2_5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1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1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1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1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1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1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1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1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2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2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2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2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2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2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2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2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3"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3"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3"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3"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3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3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3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3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3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3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3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3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4"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4"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4"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4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4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4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4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4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4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4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4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5"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5"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5"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5"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5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5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5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5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5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5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5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3_5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1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1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1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1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1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1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1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1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2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2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2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2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2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2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2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2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3"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3"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3"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3"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3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3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3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3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3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3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3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3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4"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4"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4"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4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4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4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4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4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4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4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4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5"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5"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5"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5"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5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5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5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5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5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5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5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4_5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5"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5"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5"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5"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5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5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5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5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5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5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5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1_5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1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1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1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1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1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1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1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1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2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2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2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2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2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2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2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2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3"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3"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3"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3"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3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3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3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3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3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3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3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3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4"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4"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4"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4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4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4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4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4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4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4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4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5"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5"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5"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5"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5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5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5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5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5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5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5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2_5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1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1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1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1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1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1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1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1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2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2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2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2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2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2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2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2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3"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3"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3"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3"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3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3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3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3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3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3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3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3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4"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4"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4"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4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4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4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4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4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4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4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4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5"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5"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5"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5"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5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5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5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5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5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5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5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3_5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1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1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1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1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1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1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1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1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2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2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2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2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2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2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2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2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3"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3"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3"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3"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3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3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3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3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3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3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3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3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4"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4"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4"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4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4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4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4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4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4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4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4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5"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5"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5"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5"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5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5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5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5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5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5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5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4_5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1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1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1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1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1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1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1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1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2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2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2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2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2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2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2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2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3"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3"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3"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3"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3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3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3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3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3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3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3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3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4"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4"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4"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4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4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4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4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4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4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4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4_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5"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5"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5"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5"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5_1"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5_1"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5_1"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5_1"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5_2" localSheetId="1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5_2" localSheetId="7"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5_2" localSheetId="14"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_5_5_2" hidden="1">{#N/A,#N/A,FALSE,"PSD";"boiler criteria",#N/A,FALSE,"Boiler (T5)";"boiler toxic",#N/A,FALSE,"Boiler (T5)";#N/A,#N/A,FALSE,"Boiler (1994)";#N/A,#N/A,FALSE,"Boiler (1995)";#N/A,#N/A,FALSE,"Cyclones";"title v",#N/A,FALSE,"DRYERS1";"actual",#N/A,FALSE,"DRYERS1";"title v",#N/A,FALSE,"DRYERS2";"actual",#N/A,FALSE,"DRYERS2";#N/A,#N/A,FALSE,"Press"}</definedName>
    <definedName name="wrn.OLgaa" localSheetId="12" hidden="1">{#N/A,#N/A,FALSE,"TOTALGAAP";#N/A,#N/A,FALSE,"CONSGAAP";#N/A,#N/A,FALSE,"JAMONTGAAP";#N/A,#N/A,FALSE,"PKGGAAP";#N/A,#N/A,FALSE,"FIBERGAAP";#N/A,#N/A,FALSE,"GAAPADJ"}</definedName>
    <definedName name="wrn.OLgaa" localSheetId="7" hidden="1">{#N/A,#N/A,FALSE,"TOTALGAAP";#N/A,#N/A,FALSE,"CONSGAAP";#N/A,#N/A,FALSE,"JAMONTGAAP";#N/A,#N/A,FALSE,"PKGGAAP";#N/A,#N/A,FALSE,"FIBERGAAP";#N/A,#N/A,FALSE,"GAAPADJ"}</definedName>
    <definedName name="wrn.OLgaa" localSheetId="14" hidden="1">{#N/A,#N/A,FALSE,"TOTALGAAP";#N/A,#N/A,FALSE,"CONSGAAP";#N/A,#N/A,FALSE,"JAMONTGAAP";#N/A,#N/A,FALSE,"PKGGAAP";#N/A,#N/A,FALSE,"FIBERGAAP";#N/A,#N/A,FALSE,"GAAPADJ"}</definedName>
    <definedName name="wrn.OLgaa" hidden="1">{#N/A,#N/A,FALSE,"TOTALGAAP";#N/A,#N/A,FALSE,"CONSGAAP";#N/A,#N/A,FALSE,"JAMONTGAAP";#N/A,#N/A,FALSE,"PKGGAAP";#N/A,#N/A,FALSE,"FIBERGAAP";#N/A,#N/A,FALSE,"GAAPADJ"}</definedName>
    <definedName name="wrn.Output._.Area." localSheetId="12" hidden="1">{"Output Area",#N/A,FALSE,"Vacuum Truck Emissions"}</definedName>
    <definedName name="wrn.Output._.Area." localSheetId="7" hidden="1">{"Output Area",#N/A,FALSE,"Vacuum Truck Emissions"}</definedName>
    <definedName name="wrn.Output._.Area." localSheetId="14" hidden="1">{"Output Area",#N/A,FALSE,"Vacuum Truck Emissions"}</definedName>
    <definedName name="wrn.Output._.Area." hidden="1">{"Output Area",#N/A,FALSE,"Vacuum Truck Emissions"}</definedName>
    <definedName name="wrn.Output._.Reports." localSheetId="12" hidden="1">{"Total TTU Output",#N/A,FALSE,"TTU Summary";"B_68 OPN Output",#N/A,FALSE,"TTU Summary";"B_19 OPN Output",#N/A,FALSE,"TTU Summary"}</definedName>
    <definedName name="wrn.Output._.Reports." localSheetId="7" hidden="1">{"Total TTU Output",#N/A,FALSE,"TTU Summary";"B_68 OPN Output",#N/A,FALSE,"TTU Summary";"B_19 OPN Output",#N/A,FALSE,"TTU Summary"}</definedName>
    <definedName name="wrn.Output._.Reports." localSheetId="14" hidden="1">{"Total TTU Output",#N/A,FALSE,"TTU Summary";"B_68 OPN Output",#N/A,FALSE,"TTU Summary";"B_19 OPN Output",#N/A,FALSE,"TTU Summary"}</definedName>
    <definedName name="wrn.Output._.Reports." hidden="1">{"Total TTU Output",#N/A,FALSE,"TTU Summary";"B_68 OPN Output",#N/A,FALSE,"TTU Summary";"B_19 OPN Output",#N/A,FALSE,"TTU Summary"}</definedName>
    <definedName name="wrn.p1" localSheetId="12" hidden="1">{#N/A,#N/A,FALSE,"Indirect";#N/A,#N/A,FALSE,"Off Balance Sheet Projects";#N/A,#N/A,FALSE,"Interest &amp; Other";#N/A,#N/A,FALSE,"Equity Pick-Ups";#N/A,#N/A,FALSE,"Interest &amp; Financing";#N/A,#N/A,FALSE,"Minority Interest";#N/A,#N/A,FALSE,"Common Share Equivalents";#N/A,#N/A,FALSE,"Accrued Dividends";#N/A,#N/A,FALSE,"Pension-Cash Flow";#N/A,#N/A,FALSE,"FAS 106-Cash Flow";#N/A,#N/A,FALSE,"SARS &amp; Def. Stock";#N/A,#N/A,FALSE,"Profit Sharing";#N/A,#N/A,FALSE,"Hedge Closure";#N/A,#N/A,FALSE,"Tax";#N/A,#N/A,FALSE,"Corporate Inventory &amp; Receiv. "}</definedName>
    <definedName name="wrn.p1" localSheetId="7" hidden="1">{#N/A,#N/A,FALSE,"Indirect";#N/A,#N/A,FALSE,"Off Balance Sheet Projects";#N/A,#N/A,FALSE,"Interest &amp; Other";#N/A,#N/A,FALSE,"Equity Pick-Ups";#N/A,#N/A,FALSE,"Interest &amp; Financing";#N/A,#N/A,FALSE,"Minority Interest";#N/A,#N/A,FALSE,"Common Share Equivalents";#N/A,#N/A,FALSE,"Accrued Dividends";#N/A,#N/A,FALSE,"Pension-Cash Flow";#N/A,#N/A,FALSE,"FAS 106-Cash Flow";#N/A,#N/A,FALSE,"SARS &amp; Def. Stock";#N/A,#N/A,FALSE,"Profit Sharing";#N/A,#N/A,FALSE,"Hedge Closure";#N/A,#N/A,FALSE,"Tax";#N/A,#N/A,FALSE,"Corporate Inventory &amp; Receiv. "}</definedName>
    <definedName name="wrn.p1" localSheetId="14" hidden="1">{#N/A,#N/A,FALSE,"Indirect";#N/A,#N/A,FALSE,"Off Balance Sheet Projects";#N/A,#N/A,FALSE,"Interest &amp; Other";#N/A,#N/A,FALSE,"Equity Pick-Ups";#N/A,#N/A,FALSE,"Interest &amp; Financing";#N/A,#N/A,FALSE,"Minority Interest";#N/A,#N/A,FALSE,"Common Share Equivalents";#N/A,#N/A,FALSE,"Accrued Dividends";#N/A,#N/A,FALSE,"Pension-Cash Flow";#N/A,#N/A,FALSE,"FAS 106-Cash Flow";#N/A,#N/A,FALSE,"SARS &amp; Def. Stock";#N/A,#N/A,FALSE,"Profit Sharing";#N/A,#N/A,FALSE,"Hedge Closure";#N/A,#N/A,FALSE,"Tax";#N/A,#N/A,FALSE,"Corporate Inventory &amp; Receiv. "}</definedName>
    <definedName name="wrn.p1" hidden="1">{#N/A,#N/A,FALSE,"Indirect";#N/A,#N/A,FALSE,"Off Balance Sheet Projects";#N/A,#N/A,FALSE,"Interest &amp; Other";#N/A,#N/A,FALSE,"Equity Pick-Ups";#N/A,#N/A,FALSE,"Interest &amp; Financing";#N/A,#N/A,FALSE,"Minority Interest";#N/A,#N/A,FALSE,"Common Share Equivalents";#N/A,#N/A,FALSE,"Accrued Dividends";#N/A,#N/A,FALSE,"Pension-Cash Flow";#N/A,#N/A,FALSE,"FAS 106-Cash Flow";#N/A,#N/A,FALSE,"SARS &amp; Def. Stock";#N/A,#N/A,FALSE,"Profit Sharing";#N/A,#N/A,FALSE,"Hedge Closure";#N/A,#N/A,FALSE,"Tax";#N/A,#N/A,FALSE,"Corporate Inventory &amp; Receiv. "}</definedName>
    <definedName name="wrn.p10" localSheetId="12" hidden="1">{#N/A,#N/A,TRUE,"SALES";#N/A,#N/A,TRUE,"CONSSALES";#N/A,#N/A,TRUE,"PACKSALES";#N/A,#N/A,TRUE,"FIBERSALES";#N/A,#N/A,TRUE,"JAMONTSALES"}</definedName>
    <definedName name="wrn.p10" localSheetId="7" hidden="1">{#N/A,#N/A,TRUE,"SALES";#N/A,#N/A,TRUE,"CONSSALES";#N/A,#N/A,TRUE,"PACKSALES";#N/A,#N/A,TRUE,"FIBERSALES";#N/A,#N/A,TRUE,"JAMONTSALES"}</definedName>
    <definedName name="wrn.p10" localSheetId="14" hidden="1">{#N/A,#N/A,TRUE,"SALES";#N/A,#N/A,TRUE,"CONSSALES";#N/A,#N/A,TRUE,"PACKSALES";#N/A,#N/A,TRUE,"FIBERSALES";#N/A,#N/A,TRUE,"JAMONTSALES"}</definedName>
    <definedName name="wrn.p10" hidden="1">{#N/A,#N/A,TRUE,"SALES";#N/A,#N/A,TRUE,"CONSSALES";#N/A,#N/A,TRUE,"PACKSALES";#N/A,#N/A,TRUE,"FIBERSALES";#N/A,#N/A,TRUE,"JAMONTSALES"}</definedName>
    <definedName name="wrn.p11" localSheetId="12" hidden="1">{#N/A,#N/A,TRUE,"AR AND INVENTORY";#N/A,#N/A,TRUE,"ROE";#N/A,#N/A,TRUE,"CAPITAL";#N/A,#N/A,TRUE,"PERFORMANCE MEASURES";#N/A,#N/A,TRUE,"WTD AVG ROA";#N/A,#N/A,TRUE,"WTD AVG ROA EXCL JAMONT";#N/A,#N/A,TRUE,"CONSUMER";#N/A,#N/A,TRUE,"PACKAGING";#N/A,#N/A,TRUE,"FIBER";#N/A,#N/A,TRUE,"JAMONT"}</definedName>
    <definedName name="wrn.p11" localSheetId="7" hidden="1">{#N/A,#N/A,TRUE,"AR AND INVENTORY";#N/A,#N/A,TRUE,"ROE";#N/A,#N/A,TRUE,"CAPITAL";#N/A,#N/A,TRUE,"PERFORMANCE MEASURES";#N/A,#N/A,TRUE,"WTD AVG ROA";#N/A,#N/A,TRUE,"WTD AVG ROA EXCL JAMONT";#N/A,#N/A,TRUE,"CONSUMER";#N/A,#N/A,TRUE,"PACKAGING";#N/A,#N/A,TRUE,"FIBER";#N/A,#N/A,TRUE,"JAMONT"}</definedName>
    <definedName name="wrn.p11" localSheetId="14" hidden="1">{#N/A,#N/A,TRUE,"AR AND INVENTORY";#N/A,#N/A,TRUE,"ROE";#N/A,#N/A,TRUE,"CAPITAL";#N/A,#N/A,TRUE,"PERFORMANCE MEASURES";#N/A,#N/A,TRUE,"WTD AVG ROA";#N/A,#N/A,TRUE,"WTD AVG ROA EXCL JAMONT";#N/A,#N/A,TRUE,"CONSUMER";#N/A,#N/A,TRUE,"PACKAGING";#N/A,#N/A,TRUE,"FIBER";#N/A,#N/A,TRUE,"JAMONT"}</definedName>
    <definedName name="wrn.p11" hidden="1">{#N/A,#N/A,TRUE,"AR AND INVENTORY";#N/A,#N/A,TRUE,"ROE";#N/A,#N/A,TRUE,"CAPITAL";#N/A,#N/A,TRUE,"PERFORMANCE MEASURES";#N/A,#N/A,TRUE,"WTD AVG ROA";#N/A,#N/A,TRUE,"WTD AVG ROA EXCL JAMONT";#N/A,#N/A,TRUE,"CONSUMER";#N/A,#N/A,TRUE,"PACKAGING";#N/A,#N/A,TRUE,"FIBER";#N/A,#N/A,TRUE,"JAMONT"}</definedName>
    <definedName name="wrn.p12" localSheetId="12" hidden="1">{#N/A,#N/A,FALSE,"TOTALGAAP";#N/A,#N/A,FALSE,"CONSGAAP";#N/A,#N/A,FALSE,"JAMONTGAAP";#N/A,#N/A,FALSE,"PKGGAAP";#N/A,#N/A,FALSE,"FIBERGAAP";#N/A,#N/A,FALSE,"GAAPADJ"}</definedName>
    <definedName name="wrn.p12" localSheetId="7" hidden="1">{#N/A,#N/A,FALSE,"TOTALGAAP";#N/A,#N/A,FALSE,"CONSGAAP";#N/A,#N/A,FALSE,"JAMONTGAAP";#N/A,#N/A,FALSE,"PKGGAAP";#N/A,#N/A,FALSE,"FIBERGAAP";#N/A,#N/A,FALSE,"GAAPADJ"}</definedName>
    <definedName name="wrn.p12" localSheetId="14" hidden="1">{#N/A,#N/A,FALSE,"TOTALGAAP";#N/A,#N/A,FALSE,"CONSGAAP";#N/A,#N/A,FALSE,"JAMONTGAAP";#N/A,#N/A,FALSE,"PKGGAAP";#N/A,#N/A,FALSE,"FIBERGAAP";#N/A,#N/A,FALSE,"GAAPADJ"}</definedName>
    <definedName name="wrn.p12" hidden="1">{#N/A,#N/A,FALSE,"TOTALGAAP";#N/A,#N/A,FALSE,"CONSGAAP";#N/A,#N/A,FALSE,"JAMONTGAAP";#N/A,#N/A,FALSE,"PKGGAAP";#N/A,#N/A,FALSE,"FIBERGAAP";#N/A,#N/A,FALSE,"GAAPADJ"}</definedName>
    <definedName name="wrn.p13" localSheetId="12" hidden="1">{#N/A,#N/A,FALSE,"TOTPROFIT";#N/A,#N/A,FALSE,"EXCL JAMONT";#N/A,#N/A,FALSE,"CONSPRFT";#N/A,#N/A,FALSE,"PACKPRFT";#N/A,#N/A,FALSE,"FIBERPRFT";#N/A,#N/A,FALSE,"JAMONTPRFT"}</definedName>
    <definedName name="wrn.p13" localSheetId="7" hidden="1">{#N/A,#N/A,FALSE,"TOTPROFIT";#N/A,#N/A,FALSE,"EXCL JAMONT";#N/A,#N/A,FALSE,"CONSPRFT";#N/A,#N/A,FALSE,"PACKPRFT";#N/A,#N/A,FALSE,"FIBERPRFT";#N/A,#N/A,FALSE,"JAMONTPRFT"}</definedName>
    <definedName name="wrn.p13" localSheetId="14" hidden="1">{#N/A,#N/A,FALSE,"TOTPROFIT";#N/A,#N/A,FALSE,"EXCL JAMONT";#N/A,#N/A,FALSE,"CONSPRFT";#N/A,#N/A,FALSE,"PACKPRFT";#N/A,#N/A,FALSE,"FIBERPRFT";#N/A,#N/A,FALSE,"JAMONTPRFT"}</definedName>
    <definedName name="wrn.p13" hidden="1">{#N/A,#N/A,FALSE,"TOTPROFIT";#N/A,#N/A,FALSE,"EXCL JAMONT";#N/A,#N/A,FALSE,"CONSPRFT";#N/A,#N/A,FALSE,"PACKPRFT";#N/A,#N/A,FALSE,"FIBERPRFT";#N/A,#N/A,FALSE,"JAMONTPRFT"}</definedName>
    <definedName name="wrn.p14" localSheetId="12" hidden="1">{#N/A,#N/A,TRUE,"SALES";#N/A,#N/A,TRUE,"CONSSALES";#N/A,#N/A,TRUE,"PACKSALES";#N/A,#N/A,TRUE,"FIBERSALES";#N/A,#N/A,TRUE,"JAMONTSALES"}</definedName>
    <definedName name="wrn.p14" localSheetId="7" hidden="1">{#N/A,#N/A,TRUE,"SALES";#N/A,#N/A,TRUE,"CONSSALES";#N/A,#N/A,TRUE,"PACKSALES";#N/A,#N/A,TRUE,"FIBERSALES";#N/A,#N/A,TRUE,"JAMONTSALES"}</definedName>
    <definedName name="wrn.p14" localSheetId="14" hidden="1">{#N/A,#N/A,TRUE,"SALES";#N/A,#N/A,TRUE,"CONSSALES";#N/A,#N/A,TRUE,"PACKSALES";#N/A,#N/A,TRUE,"FIBERSALES";#N/A,#N/A,TRUE,"JAMONTSALES"}</definedName>
    <definedName name="wrn.p14" hidden="1">{#N/A,#N/A,TRUE,"SALES";#N/A,#N/A,TRUE,"CONSSALES";#N/A,#N/A,TRUE,"PACKSALES";#N/A,#N/A,TRUE,"FIBERSALES";#N/A,#N/A,TRUE,"JAMONTSALES"}</definedName>
    <definedName name="wrn.p16" localSheetId="12" hidden="1">{#N/A,#N/A,TRUE,"AR AND INVENTORY";#N/A,#N/A,TRUE,"ROE";#N/A,#N/A,TRUE,"CAPITAL";#N/A,#N/A,TRUE,"PERFORMANCE MEASURES";#N/A,#N/A,TRUE,"WTD AVG ROA";#N/A,#N/A,TRUE,"WTD AVG ROA EXCL JAMONT";#N/A,#N/A,TRUE,"CONSUMER";#N/A,#N/A,TRUE,"PACKAGING";#N/A,#N/A,TRUE,"FIBER";#N/A,#N/A,TRUE,"JAMONT"}</definedName>
    <definedName name="wrn.p16" localSheetId="7" hidden="1">{#N/A,#N/A,TRUE,"AR AND INVENTORY";#N/A,#N/A,TRUE,"ROE";#N/A,#N/A,TRUE,"CAPITAL";#N/A,#N/A,TRUE,"PERFORMANCE MEASURES";#N/A,#N/A,TRUE,"WTD AVG ROA";#N/A,#N/A,TRUE,"WTD AVG ROA EXCL JAMONT";#N/A,#N/A,TRUE,"CONSUMER";#N/A,#N/A,TRUE,"PACKAGING";#N/A,#N/A,TRUE,"FIBER";#N/A,#N/A,TRUE,"JAMONT"}</definedName>
    <definedName name="wrn.p16" localSheetId="14" hidden="1">{#N/A,#N/A,TRUE,"AR AND INVENTORY";#N/A,#N/A,TRUE,"ROE";#N/A,#N/A,TRUE,"CAPITAL";#N/A,#N/A,TRUE,"PERFORMANCE MEASURES";#N/A,#N/A,TRUE,"WTD AVG ROA";#N/A,#N/A,TRUE,"WTD AVG ROA EXCL JAMONT";#N/A,#N/A,TRUE,"CONSUMER";#N/A,#N/A,TRUE,"PACKAGING";#N/A,#N/A,TRUE,"FIBER";#N/A,#N/A,TRUE,"JAMONT"}</definedName>
    <definedName name="wrn.p16" hidden="1">{#N/A,#N/A,TRUE,"AR AND INVENTORY";#N/A,#N/A,TRUE,"ROE";#N/A,#N/A,TRUE,"CAPITAL";#N/A,#N/A,TRUE,"PERFORMANCE MEASURES";#N/A,#N/A,TRUE,"WTD AVG ROA";#N/A,#N/A,TRUE,"WTD AVG ROA EXCL JAMONT";#N/A,#N/A,TRUE,"CONSUMER";#N/A,#N/A,TRUE,"PACKAGING";#N/A,#N/A,TRUE,"FIBER";#N/A,#N/A,TRUE,"JAMONT"}</definedName>
    <definedName name="wrn.p17" localSheetId="12" hidden="1">{#N/A,#N/A,FALSE,"TOTALGAAP";#N/A,#N/A,FALSE,"CONSGAAP";#N/A,#N/A,FALSE,"JAMONTGAAP";#N/A,#N/A,FALSE,"PKGGAAP";#N/A,#N/A,FALSE,"FIBERGAAP";#N/A,#N/A,FALSE,"GAAPADJ"}</definedName>
    <definedName name="wrn.p17" localSheetId="7" hidden="1">{#N/A,#N/A,FALSE,"TOTALGAAP";#N/A,#N/A,FALSE,"CONSGAAP";#N/A,#N/A,FALSE,"JAMONTGAAP";#N/A,#N/A,FALSE,"PKGGAAP";#N/A,#N/A,FALSE,"FIBERGAAP";#N/A,#N/A,FALSE,"GAAPADJ"}</definedName>
    <definedName name="wrn.p17" localSheetId="14" hidden="1">{#N/A,#N/A,FALSE,"TOTALGAAP";#N/A,#N/A,FALSE,"CONSGAAP";#N/A,#N/A,FALSE,"JAMONTGAAP";#N/A,#N/A,FALSE,"PKGGAAP";#N/A,#N/A,FALSE,"FIBERGAAP";#N/A,#N/A,FALSE,"GAAPADJ"}</definedName>
    <definedName name="wrn.p17" hidden="1">{#N/A,#N/A,FALSE,"TOTALGAAP";#N/A,#N/A,FALSE,"CONSGAAP";#N/A,#N/A,FALSE,"JAMONTGAAP";#N/A,#N/A,FALSE,"PKGGAAP";#N/A,#N/A,FALSE,"FIBERGAAP";#N/A,#N/A,FALSE,"GAAPADJ"}</definedName>
    <definedName name="wrn.p18" localSheetId="12" hidden="1">{#N/A,#N/A,FALSE,"TOTPROFIT";#N/A,#N/A,FALSE,"EXCL JAMONT";#N/A,#N/A,FALSE,"CONSPRFT";#N/A,#N/A,FALSE,"PACKPRFT";#N/A,#N/A,FALSE,"FIBERPRFT";#N/A,#N/A,FALSE,"JAMONTPRFT"}</definedName>
    <definedName name="wrn.p18" localSheetId="7" hidden="1">{#N/A,#N/A,FALSE,"TOTPROFIT";#N/A,#N/A,FALSE,"EXCL JAMONT";#N/A,#N/A,FALSE,"CONSPRFT";#N/A,#N/A,FALSE,"PACKPRFT";#N/A,#N/A,FALSE,"FIBERPRFT";#N/A,#N/A,FALSE,"JAMONTPRFT"}</definedName>
    <definedName name="wrn.p18" localSheetId="14" hidden="1">{#N/A,#N/A,FALSE,"TOTPROFIT";#N/A,#N/A,FALSE,"EXCL JAMONT";#N/A,#N/A,FALSE,"CONSPRFT";#N/A,#N/A,FALSE,"PACKPRFT";#N/A,#N/A,FALSE,"FIBERPRFT";#N/A,#N/A,FALSE,"JAMONTPRFT"}</definedName>
    <definedName name="wrn.p18" hidden="1">{#N/A,#N/A,FALSE,"TOTPROFIT";#N/A,#N/A,FALSE,"EXCL JAMONT";#N/A,#N/A,FALSE,"CONSPRFT";#N/A,#N/A,FALSE,"PACKPRFT";#N/A,#N/A,FALSE,"FIBERPRFT";#N/A,#N/A,FALSE,"JAMONTPRFT"}</definedName>
    <definedName name="wrn.p19" localSheetId="12" hidden="1">{#N/A,#N/A,TRUE,"SALES";#N/A,#N/A,TRUE,"CONSSALES";#N/A,#N/A,TRUE,"PACKSALES";#N/A,#N/A,TRUE,"FIBERSALES";#N/A,#N/A,TRUE,"JAMONTSALES"}</definedName>
    <definedName name="wrn.p19" localSheetId="7" hidden="1">{#N/A,#N/A,TRUE,"SALES";#N/A,#N/A,TRUE,"CONSSALES";#N/A,#N/A,TRUE,"PACKSALES";#N/A,#N/A,TRUE,"FIBERSALES";#N/A,#N/A,TRUE,"JAMONTSALES"}</definedName>
    <definedName name="wrn.p19" localSheetId="14" hidden="1">{#N/A,#N/A,TRUE,"SALES";#N/A,#N/A,TRUE,"CONSSALES";#N/A,#N/A,TRUE,"PACKSALES";#N/A,#N/A,TRUE,"FIBERSALES";#N/A,#N/A,TRUE,"JAMONTSALES"}</definedName>
    <definedName name="wrn.p19" hidden="1">{#N/A,#N/A,TRUE,"SALES";#N/A,#N/A,TRUE,"CONSSALES";#N/A,#N/A,TRUE,"PACKSALES";#N/A,#N/A,TRUE,"FIBERSALES";#N/A,#N/A,TRUE,"JAMONTSALES"}</definedName>
    <definedName name="wrn.p2" localSheetId="12" hidden="1">{#N/A,#N/A,FALSE,"Indirect";#N/A,#N/A,FALSE,"Off Balance Sheet Projects";#N/A,#N/A,FALSE,"Interest &amp; Other";#N/A,#N/A,FALSE,"Equity Pick-Ups";#N/A,#N/A,FALSE,"Interest &amp; Financing";#N/A,#N/A,FALSE,"Minority Interest";#N/A,#N/A,FALSE,"Common Share Equivalents";#N/A,#N/A,FALSE,"Accrued Dividends";#N/A,#N/A,FALSE,"Pension-Cash Flow";#N/A,#N/A,FALSE,"FAS 106-Cash Flow";#N/A,#N/A,FALSE,"SARS &amp; Def. Stock";#N/A,#N/A,FALSE,"Profit Sharing";#N/A,#N/A,FALSE,"Hedge Closure";#N/A,#N/A,FALSE,"Tax";#N/A,#N/A,FALSE,"Corporate Inventory &amp; Receiv. "}</definedName>
    <definedName name="wrn.p2" localSheetId="7" hidden="1">{#N/A,#N/A,FALSE,"Indirect";#N/A,#N/A,FALSE,"Off Balance Sheet Projects";#N/A,#N/A,FALSE,"Interest &amp; Other";#N/A,#N/A,FALSE,"Equity Pick-Ups";#N/A,#N/A,FALSE,"Interest &amp; Financing";#N/A,#N/A,FALSE,"Minority Interest";#N/A,#N/A,FALSE,"Common Share Equivalents";#N/A,#N/A,FALSE,"Accrued Dividends";#N/A,#N/A,FALSE,"Pension-Cash Flow";#N/A,#N/A,FALSE,"FAS 106-Cash Flow";#N/A,#N/A,FALSE,"SARS &amp; Def. Stock";#N/A,#N/A,FALSE,"Profit Sharing";#N/A,#N/A,FALSE,"Hedge Closure";#N/A,#N/A,FALSE,"Tax";#N/A,#N/A,FALSE,"Corporate Inventory &amp; Receiv. "}</definedName>
    <definedName name="wrn.p2" localSheetId="14" hidden="1">{#N/A,#N/A,FALSE,"Indirect";#N/A,#N/A,FALSE,"Off Balance Sheet Projects";#N/A,#N/A,FALSE,"Interest &amp; Other";#N/A,#N/A,FALSE,"Equity Pick-Ups";#N/A,#N/A,FALSE,"Interest &amp; Financing";#N/A,#N/A,FALSE,"Minority Interest";#N/A,#N/A,FALSE,"Common Share Equivalents";#N/A,#N/A,FALSE,"Accrued Dividends";#N/A,#N/A,FALSE,"Pension-Cash Flow";#N/A,#N/A,FALSE,"FAS 106-Cash Flow";#N/A,#N/A,FALSE,"SARS &amp; Def. Stock";#N/A,#N/A,FALSE,"Profit Sharing";#N/A,#N/A,FALSE,"Hedge Closure";#N/A,#N/A,FALSE,"Tax";#N/A,#N/A,FALSE,"Corporate Inventory &amp; Receiv. "}</definedName>
    <definedName name="wrn.p2" hidden="1">{#N/A,#N/A,FALSE,"Indirect";#N/A,#N/A,FALSE,"Off Balance Sheet Projects";#N/A,#N/A,FALSE,"Interest &amp; Other";#N/A,#N/A,FALSE,"Equity Pick-Ups";#N/A,#N/A,FALSE,"Interest &amp; Financing";#N/A,#N/A,FALSE,"Minority Interest";#N/A,#N/A,FALSE,"Common Share Equivalents";#N/A,#N/A,FALSE,"Accrued Dividends";#N/A,#N/A,FALSE,"Pension-Cash Flow";#N/A,#N/A,FALSE,"FAS 106-Cash Flow";#N/A,#N/A,FALSE,"SARS &amp; Def. Stock";#N/A,#N/A,FALSE,"Profit Sharing";#N/A,#N/A,FALSE,"Hedge Closure";#N/A,#N/A,FALSE,"Tax";#N/A,#N/A,FALSE,"Corporate Inventory &amp; Receiv. "}</definedName>
    <definedName name="wrn.p20" localSheetId="12" hidden="1">{#N/A,#N/A,FALSE,"TOTALGAAP";#N/A,#N/A,FALSE,"CONSGAAP";#N/A,#N/A,FALSE,"JAMONTGAAP";#N/A,#N/A,FALSE,"PKGGAAP";#N/A,#N/A,FALSE,"FIBERGAAP";#N/A,#N/A,FALSE,"GAAPADJ"}</definedName>
    <definedName name="wrn.p20" localSheetId="7" hidden="1">{#N/A,#N/A,FALSE,"TOTALGAAP";#N/A,#N/A,FALSE,"CONSGAAP";#N/A,#N/A,FALSE,"JAMONTGAAP";#N/A,#N/A,FALSE,"PKGGAAP";#N/A,#N/A,FALSE,"FIBERGAAP";#N/A,#N/A,FALSE,"GAAPADJ"}</definedName>
    <definedName name="wrn.p20" localSheetId="14" hidden="1">{#N/A,#N/A,FALSE,"TOTALGAAP";#N/A,#N/A,FALSE,"CONSGAAP";#N/A,#N/A,FALSE,"JAMONTGAAP";#N/A,#N/A,FALSE,"PKGGAAP";#N/A,#N/A,FALSE,"FIBERGAAP";#N/A,#N/A,FALSE,"GAAPADJ"}</definedName>
    <definedName name="wrn.p20" hidden="1">{#N/A,#N/A,FALSE,"TOTALGAAP";#N/A,#N/A,FALSE,"CONSGAAP";#N/A,#N/A,FALSE,"JAMONTGAAP";#N/A,#N/A,FALSE,"PKGGAAP";#N/A,#N/A,FALSE,"FIBERGAAP";#N/A,#N/A,FALSE,"GAAPADJ"}</definedName>
    <definedName name="wrn.p21" localSheetId="12" hidden="1">{#N/A,#N/A,FALSE,"TOTPROFIT";#N/A,#N/A,FALSE,"EXCL JAMONT";#N/A,#N/A,FALSE,"CONSPRFT";#N/A,#N/A,FALSE,"PACKPRFT";#N/A,#N/A,FALSE,"FIBERPRFT";#N/A,#N/A,FALSE,"JAMONTPRFT"}</definedName>
    <definedName name="wrn.p21" localSheetId="7" hidden="1">{#N/A,#N/A,FALSE,"TOTPROFIT";#N/A,#N/A,FALSE,"EXCL JAMONT";#N/A,#N/A,FALSE,"CONSPRFT";#N/A,#N/A,FALSE,"PACKPRFT";#N/A,#N/A,FALSE,"FIBERPRFT";#N/A,#N/A,FALSE,"JAMONTPRFT"}</definedName>
    <definedName name="wrn.p21" localSheetId="14" hidden="1">{#N/A,#N/A,FALSE,"TOTPROFIT";#N/A,#N/A,FALSE,"EXCL JAMONT";#N/A,#N/A,FALSE,"CONSPRFT";#N/A,#N/A,FALSE,"PACKPRFT";#N/A,#N/A,FALSE,"FIBERPRFT";#N/A,#N/A,FALSE,"JAMONTPRFT"}</definedName>
    <definedName name="wrn.p21" hidden="1">{#N/A,#N/A,FALSE,"TOTPROFIT";#N/A,#N/A,FALSE,"EXCL JAMONT";#N/A,#N/A,FALSE,"CONSPRFT";#N/A,#N/A,FALSE,"PACKPRFT";#N/A,#N/A,FALSE,"FIBERPRFT";#N/A,#N/A,FALSE,"JAMONTPRFT"}</definedName>
    <definedName name="wrn.p22" localSheetId="12" hidden="1">{#N/A,#N/A,TRUE,"SALES";#N/A,#N/A,TRUE,"CONSSALES";#N/A,#N/A,TRUE,"PACKSALES";#N/A,#N/A,TRUE,"FIBERSALES";#N/A,#N/A,TRUE,"JAMONTSALES"}</definedName>
    <definedName name="wrn.p22" localSheetId="7" hidden="1">{#N/A,#N/A,TRUE,"SALES";#N/A,#N/A,TRUE,"CONSSALES";#N/A,#N/A,TRUE,"PACKSALES";#N/A,#N/A,TRUE,"FIBERSALES";#N/A,#N/A,TRUE,"JAMONTSALES"}</definedName>
    <definedName name="wrn.p22" localSheetId="14" hidden="1">{#N/A,#N/A,TRUE,"SALES";#N/A,#N/A,TRUE,"CONSSALES";#N/A,#N/A,TRUE,"PACKSALES";#N/A,#N/A,TRUE,"FIBERSALES";#N/A,#N/A,TRUE,"JAMONTSALES"}</definedName>
    <definedName name="wrn.p22" hidden="1">{#N/A,#N/A,TRUE,"SALES";#N/A,#N/A,TRUE,"CONSSALES";#N/A,#N/A,TRUE,"PACKSALES";#N/A,#N/A,TRUE,"FIBERSALES";#N/A,#N/A,TRUE,"JAMONTSALES"}</definedName>
    <definedName name="wrn.p24" localSheetId="12" hidden="1">{#N/A,#N/A,TRUE,"AR AND INVENTORY";#N/A,#N/A,TRUE,"ROE";#N/A,#N/A,TRUE,"CAPITAL";#N/A,#N/A,TRUE,"PERFORMANCE MEASURES";#N/A,#N/A,TRUE,"WTD AVG ROA";#N/A,#N/A,TRUE,"WTD AVG ROA EXCL JAMONT";#N/A,#N/A,TRUE,"CONSUMER";#N/A,#N/A,TRUE,"PACKAGING";#N/A,#N/A,TRUE,"FIBER";#N/A,#N/A,TRUE,"JAMONT"}</definedName>
    <definedName name="wrn.p24" localSheetId="7" hidden="1">{#N/A,#N/A,TRUE,"AR AND INVENTORY";#N/A,#N/A,TRUE,"ROE";#N/A,#N/A,TRUE,"CAPITAL";#N/A,#N/A,TRUE,"PERFORMANCE MEASURES";#N/A,#N/A,TRUE,"WTD AVG ROA";#N/A,#N/A,TRUE,"WTD AVG ROA EXCL JAMONT";#N/A,#N/A,TRUE,"CONSUMER";#N/A,#N/A,TRUE,"PACKAGING";#N/A,#N/A,TRUE,"FIBER";#N/A,#N/A,TRUE,"JAMONT"}</definedName>
    <definedName name="wrn.p24" localSheetId="14" hidden="1">{#N/A,#N/A,TRUE,"AR AND INVENTORY";#N/A,#N/A,TRUE,"ROE";#N/A,#N/A,TRUE,"CAPITAL";#N/A,#N/A,TRUE,"PERFORMANCE MEASURES";#N/A,#N/A,TRUE,"WTD AVG ROA";#N/A,#N/A,TRUE,"WTD AVG ROA EXCL JAMONT";#N/A,#N/A,TRUE,"CONSUMER";#N/A,#N/A,TRUE,"PACKAGING";#N/A,#N/A,TRUE,"FIBER";#N/A,#N/A,TRUE,"JAMONT"}</definedName>
    <definedName name="wrn.p24" hidden="1">{#N/A,#N/A,TRUE,"AR AND INVENTORY";#N/A,#N/A,TRUE,"ROE";#N/A,#N/A,TRUE,"CAPITAL";#N/A,#N/A,TRUE,"PERFORMANCE MEASURES";#N/A,#N/A,TRUE,"WTD AVG ROA";#N/A,#N/A,TRUE,"WTD AVG ROA EXCL JAMONT";#N/A,#N/A,TRUE,"CONSUMER";#N/A,#N/A,TRUE,"PACKAGING";#N/A,#N/A,TRUE,"FIBER";#N/A,#N/A,TRUE,"JAMONT"}</definedName>
    <definedName name="wrn.p25" localSheetId="12" hidden="1">{#N/A,#N/A,FALSE,"TOTALGAAP";#N/A,#N/A,FALSE,"CONSGAAP";#N/A,#N/A,FALSE,"JAMONTGAAP";#N/A,#N/A,FALSE,"PKGGAAP";#N/A,#N/A,FALSE,"FIBERGAAP";#N/A,#N/A,FALSE,"GAAPADJ"}</definedName>
    <definedName name="wrn.p25" localSheetId="7" hidden="1">{#N/A,#N/A,FALSE,"TOTALGAAP";#N/A,#N/A,FALSE,"CONSGAAP";#N/A,#N/A,FALSE,"JAMONTGAAP";#N/A,#N/A,FALSE,"PKGGAAP";#N/A,#N/A,FALSE,"FIBERGAAP";#N/A,#N/A,FALSE,"GAAPADJ"}</definedName>
    <definedName name="wrn.p25" localSheetId="14" hidden="1">{#N/A,#N/A,FALSE,"TOTALGAAP";#N/A,#N/A,FALSE,"CONSGAAP";#N/A,#N/A,FALSE,"JAMONTGAAP";#N/A,#N/A,FALSE,"PKGGAAP";#N/A,#N/A,FALSE,"FIBERGAAP";#N/A,#N/A,FALSE,"GAAPADJ"}</definedName>
    <definedName name="wrn.p25" hidden="1">{#N/A,#N/A,FALSE,"TOTALGAAP";#N/A,#N/A,FALSE,"CONSGAAP";#N/A,#N/A,FALSE,"JAMONTGAAP";#N/A,#N/A,FALSE,"PKGGAAP";#N/A,#N/A,FALSE,"FIBERGAAP";#N/A,#N/A,FALSE,"GAAPADJ"}</definedName>
    <definedName name="WRN.P26" localSheetId="12" hidden="1">{#N/A,#N/A,FALSE,"TOTPROFIT";#N/A,#N/A,FALSE,"EXCL JAMONT";#N/A,#N/A,FALSE,"CONSPRFT";#N/A,#N/A,FALSE,"PACKPRFT";#N/A,#N/A,FALSE,"FIBERPRFT";#N/A,#N/A,FALSE,"JAMONTPRFT"}</definedName>
    <definedName name="WRN.P26" localSheetId="7" hidden="1">{#N/A,#N/A,FALSE,"TOTPROFIT";#N/A,#N/A,FALSE,"EXCL JAMONT";#N/A,#N/A,FALSE,"CONSPRFT";#N/A,#N/A,FALSE,"PACKPRFT";#N/A,#N/A,FALSE,"FIBERPRFT";#N/A,#N/A,FALSE,"JAMONTPRFT"}</definedName>
    <definedName name="WRN.P26" localSheetId="14" hidden="1">{#N/A,#N/A,FALSE,"TOTPROFIT";#N/A,#N/A,FALSE,"EXCL JAMONT";#N/A,#N/A,FALSE,"CONSPRFT";#N/A,#N/A,FALSE,"PACKPRFT";#N/A,#N/A,FALSE,"FIBERPRFT";#N/A,#N/A,FALSE,"JAMONTPRFT"}</definedName>
    <definedName name="WRN.P26" hidden="1">{#N/A,#N/A,FALSE,"TOTPROFIT";#N/A,#N/A,FALSE,"EXCL JAMONT";#N/A,#N/A,FALSE,"CONSPRFT";#N/A,#N/A,FALSE,"PACKPRFT";#N/A,#N/A,FALSE,"FIBERPRFT";#N/A,#N/A,FALSE,"JAMONTPRFT"}</definedName>
    <definedName name="WRN.P27" localSheetId="12" hidden="1">{#N/A,#N/A,TRUE,"SALES";#N/A,#N/A,TRUE,"CONSSALES";#N/A,#N/A,TRUE,"PACKSALES";#N/A,#N/A,TRUE,"FIBERSALES";#N/A,#N/A,TRUE,"JAMONTSALES"}</definedName>
    <definedName name="WRN.P27" localSheetId="7" hidden="1">{#N/A,#N/A,TRUE,"SALES";#N/A,#N/A,TRUE,"CONSSALES";#N/A,#N/A,TRUE,"PACKSALES";#N/A,#N/A,TRUE,"FIBERSALES";#N/A,#N/A,TRUE,"JAMONTSALES"}</definedName>
    <definedName name="WRN.P27" localSheetId="14" hidden="1">{#N/A,#N/A,TRUE,"SALES";#N/A,#N/A,TRUE,"CONSSALES";#N/A,#N/A,TRUE,"PACKSALES";#N/A,#N/A,TRUE,"FIBERSALES";#N/A,#N/A,TRUE,"JAMONTSALES"}</definedName>
    <definedName name="WRN.P27" hidden="1">{#N/A,#N/A,TRUE,"SALES";#N/A,#N/A,TRUE,"CONSSALES";#N/A,#N/A,TRUE,"PACKSALES";#N/A,#N/A,TRUE,"FIBERSALES";#N/A,#N/A,TRUE,"JAMONTSALES"}</definedName>
    <definedName name="wrn.p3" localSheetId="12" hidden="1">{#N/A,#N/A,TRUE,"AR AND INVENTORY";#N/A,#N/A,TRUE,"ROE";#N/A,#N/A,TRUE,"CAPITAL";#N/A,#N/A,TRUE,"PERFORMANCE MEASURES";#N/A,#N/A,TRUE,"WTD AVG ROA";#N/A,#N/A,TRUE,"WTD AVG ROA EXCL JAMONT";#N/A,#N/A,TRUE,"CONSUMER";#N/A,#N/A,TRUE,"PACKAGING";#N/A,#N/A,TRUE,"FIBER";#N/A,#N/A,TRUE,"JAMONT"}</definedName>
    <definedName name="wrn.p3" localSheetId="7" hidden="1">{#N/A,#N/A,TRUE,"AR AND INVENTORY";#N/A,#N/A,TRUE,"ROE";#N/A,#N/A,TRUE,"CAPITAL";#N/A,#N/A,TRUE,"PERFORMANCE MEASURES";#N/A,#N/A,TRUE,"WTD AVG ROA";#N/A,#N/A,TRUE,"WTD AVG ROA EXCL JAMONT";#N/A,#N/A,TRUE,"CONSUMER";#N/A,#N/A,TRUE,"PACKAGING";#N/A,#N/A,TRUE,"FIBER";#N/A,#N/A,TRUE,"JAMONT"}</definedName>
    <definedName name="wrn.p3" localSheetId="14" hidden="1">{#N/A,#N/A,TRUE,"AR AND INVENTORY";#N/A,#N/A,TRUE,"ROE";#N/A,#N/A,TRUE,"CAPITAL";#N/A,#N/A,TRUE,"PERFORMANCE MEASURES";#N/A,#N/A,TRUE,"WTD AVG ROA";#N/A,#N/A,TRUE,"WTD AVG ROA EXCL JAMONT";#N/A,#N/A,TRUE,"CONSUMER";#N/A,#N/A,TRUE,"PACKAGING";#N/A,#N/A,TRUE,"FIBER";#N/A,#N/A,TRUE,"JAMONT"}</definedName>
    <definedName name="wrn.p3" hidden="1">{#N/A,#N/A,TRUE,"AR AND INVENTORY";#N/A,#N/A,TRUE,"ROE";#N/A,#N/A,TRUE,"CAPITAL";#N/A,#N/A,TRUE,"PERFORMANCE MEASURES";#N/A,#N/A,TRUE,"WTD AVG ROA";#N/A,#N/A,TRUE,"WTD AVG ROA EXCL JAMONT";#N/A,#N/A,TRUE,"CONSUMER";#N/A,#N/A,TRUE,"PACKAGING";#N/A,#N/A,TRUE,"FIBER";#N/A,#N/A,TRUE,"JAMONT"}</definedName>
    <definedName name="WRN.P30" localSheetId="12" hidden="1">{#N/A,#N/A,TRUE,"AR AND INVENTORY";#N/A,#N/A,TRUE,"ROE";#N/A,#N/A,TRUE,"CAPITAL";#N/A,#N/A,TRUE,"PERFORMANCE MEASURES";#N/A,#N/A,TRUE,"WTD AVG ROA";#N/A,#N/A,TRUE,"WTD AVG ROA EXCL JAMONT";#N/A,#N/A,TRUE,"CONSUMER";#N/A,#N/A,TRUE,"PACKAGING";#N/A,#N/A,TRUE,"FIBER";#N/A,#N/A,TRUE,"JAMONT"}</definedName>
    <definedName name="WRN.P30" localSheetId="7" hidden="1">{#N/A,#N/A,TRUE,"AR AND INVENTORY";#N/A,#N/A,TRUE,"ROE";#N/A,#N/A,TRUE,"CAPITAL";#N/A,#N/A,TRUE,"PERFORMANCE MEASURES";#N/A,#N/A,TRUE,"WTD AVG ROA";#N/A,#N/A,TRUE,"WTD AVG ROA EXCL JAMONT";#N/A,#N/A,TRUE,"CONSUMER";#N/A,#N/A,TRUE,"PACKAGING";#N/A,#N/A,TRUE,"FIBER";#N/A,#N/A,TRUE,"JAMONT"}</definedName>
    <definedName name="WRN.P30" localSheetId="14" hidden="1">{#N/A,#N/A,TRUE,"AR AND INVENTORY";#N/A,#N/A,TRUE,"ROE";#N/A,#N/A,TRUE,"CAPITAL";#N/A,#N/A,TRUE,"PERFORMANCE MEASURES";#N/A,#N/A,TRUE,"WTD AVG ROA";#N/A,#N/A,TRUE,"WTD AVG ROA EXCL JAMONT";#N/A,#N/A,TRUE,"CONSUMER";#N/A,#N/A,TRUE,"PACKAGING";#N/A,#N/A,TRUE,"FIBER";#N/A,#N/A,TRUE,"JAMONT"}</definedName>
    <definedName name="WRN.P30" hidden="1">{#N/A,#N/A,TRUE,"AR AND INVENTORY";#N/A,#N/A,TRUE,"ROE";#N/A,#N/A,TRUE,"CAPITAL";#N/A,#N/A,TRUE,"PERFORMANCE MEASURES";#N/A,#N/A,TRUE,"WTD AVG ROA";#N/A,#N/A,TRUE,"WTD AVG ROA EXCL JAMONT";#N/A,#N/A,TRUE,"CONSUMER";#N/A,#N/A,TRUE,"PACKAGING";#N/A,#N/A,TRUE,"FIBER";#N/A,#N/A,TRUE,"JAMONT"}</definedName>
    <definedName name="wrn.p31" localSheetId="12" hidden="1">{#N/A,#N/A,FALSE,"TOTALGAAP";#N/A,#N/A,FALSE,"CONSGAAP";#N/A,#N/A,FALSE,"JAMONTGAAP";#N/A,#N/A,FALSE,"PKGGAAP";#N/A,#N/A,FALSE,"FIBERGAAP";#N/A,#N/A,FALSE,"GAAPADJ"}</definedName>
    <definedName name="wrn.p31" localSheetId="7" hidden="1">{#N/A,#N/A,FALSE,"TOTALGAAP";#N/A,#N/A,FALSE,"CONSGAAP";#N/A,#N/A,FALSE,"JAMONTGAAP";#N/A,#N/A,FALSE,"PKGGAAP";#N/A,#N/A,FALSE,"FIBERGAAP";#N/A,#N/A,FALSE,"GAAPADJ"}</definedName>
    <definedName name="wrn.p31" localSheetId="14" hidden="1">{#N/A,#N/A,FALSE,"TOTALGAAP";#N/A,#N/A,FALSE,"CONSGAAP";#N/A,#N/A,FALSE,"JAMONTGAAP";#N/A,#N/A,FALSE,"PKGGAAP";#N/A,#N/A,FALSE,"FIBERGAAP";#N/A,#N/A,FALSE,"GAAPADJ"}</definedName>
    <definedName name="wrn.p31" hidden="1">{#N/A,#N/A,FALSE,"TOTALGAAP";#N/A,#N/A,FALSE,"CONSGAAP";#N/A,#N/A,FALSE,"JAMONTGAAP";#N/A,#N/A,FALSE,"PKGGAAP";#N/A,#N/A,FALSE,"FIBERGAAP";#N/A,#N/A,FALSE,"GAAPADJ"}</definedName>
    <definedName name="wrn.p32" localSheetId="12" hidden="1">{#N/A,#N/A,FALSE,"TOTPROFIT";#N/A,#N/A,FALSE,"EXCL JAMONT";#N/A,#N/A,FALSE,"CONSPRFT";#N/A,#N/A,FALSE,"PACKPRFT";#N/A,#N/A,FALSE,"FIBERPRFT";#N/A,#N/A,FALSE,"JAMONTPRFT"}</definedName>
    <definedName name="wrn.p32" localSheetId="7" hidden="1">{#N/A,#N/A,FALSE,"TOTPROFIT";#N/A,#N/A,FALSE,"EXCL JAMONT";#N/A,#N/A,FALSE,"CONSPRFT";#N/A,#N/A,FALSE,"PACKPRFT";#N/A,#N/A,FALSE,"FIBERPRFT";#N/A,#N/A,FALSE,"JAMONTPRFT"}</definedName>
    <definedName name="wrn.p32" localSheetId="14" hidden="1">{#N/A,#N/A,FALSE,"TOTPROFIT";#N/A,#N/A,FALSE,"EXCL JAMONT";#N/A,#N/A,FALSE,"CONSPRFT";#N/A,#N/A,FALSE,"PACKPRFT";#N/A,#N/A,FALSE,"FIBERPRFT";#N/A,#N/A,FALSE,"JAMONTPRFT"}</definedName>
    <definedName name="wrn.p32" hidden="1">{#N/A,#N/A,FALSE,"TOTPROFIT";#N/A,#N/A,FALSE,"EXCL JAMONT";#N/A,#N/A,FALSE,"CONSPRFT";#N/A,#N/A,FALSE,"PACKPRFT";#N/A,#N/A,FALSE,"FIBERPRFT";#N/A,#N/A,FALSE,"JAMONTPRFT"}</definedName>
    <definedName name="wrn.p33" localSheetId="12" hidden="1">{#N/A,#N/A,TRUE,"SALES";#N/A,#N/A,TRUE,"CONSSALES";#N/A,#N/A,TRUE,"PACKSALES";#N/A,#N/A,TRUE,"FIBERSALES";#N/A,#N/A,TRUE,"JAMONTSALES"}</definedName>
    <definedName name="wrn.p33" localSheetId="7" hidden="1">{#N/A,#N/A,TRUE,"SALES";#N/A,#N/A,TRUE,"CONSSALES";#N/A,#N/A,TRUE,"PACKSALES";#N/A,#N/A,TRUE,"FIBERSALES";#N/A,#N/A,TRUE,"JAMONTSALES"}</definedName>
    <definedName name="wrn.p33" localSheetId="14" hidden="1">{#N/A,#N/A,TRUE,"SALES";#N/A,#N/A,TRUE,"CONSSALES";#N/A,#N/A,TRUE,"PACKSALES";#N/A,#N/A,TRUE,"FIBERSALES";#N/A,#N/A,TRUE,"JAMONTSALES"}</definedName>
    <definedName name="wrn.p33" hidden="1">{#N/A,#N/A,TRUE,"SALES";#N/A,#N/A,TRUE,"CONSSALES";#N/A,#N/A,TRUE,"PACKSALES";#N/A,#N/A,TRUE,"FIBERSALES";#N/A,#N/A,TRUE,"JAMONTSALES"}</definedName>
    <definedName name="wrn.p4" localSheetId="12" hidden="1">{#N/A,#N/A,FALSE,"TOTALGAAP";#N/A,#N/A,FALSE,"CONSGAAP";#N/A,#N/A,FALSE,"JAMONTGAAP";#N/A,#N/A,FALSE,"PKGGAAP";#N/A,#N/A,FALSE,"FIBERGAAP";#N/A,#N/A,FALSE,"GAAPADJ"}</definedName>
    <definedName name="wrn.p4" localSheetId="7" hidden="1">{#N/A,#N/A,FALSE,"TOTALGAAP";#N/A,#N/A,FALSE,"CONSGAAP";#N/A,#N/A,FALSE,"JAMONTGAAP";#N/A,#N/A,FALSE,"PKGGAAP";#N/A,#N/A,FALSE,"FIBERGAAP";#N/A,#N/A,FALSE,"GAAPADJ"}</definedName>
    <definedName name="wrn.p4" localSheetId="14" hidden="1">{#N/A,#N/A,FALSE,"TOTALGAAP";#N/A,#N/A,FALSE,"CONSGAAP";#N/A,#N/A,FALSE,"JAMONTGAAP";#N/A,#N/A,FALSE,"PKGGAAP";#N/A,#N/A,FALSE,"FIBERGAAP";#N/A,#N/A,FALSE,"GAAPADJ"}</definedName>
    <definedName name="wrn.p4" hidden="1">{#N/A,#N/A,FALSE,"TOTALGAAP";#N/A,#N/A,FALSE,"CONSGAAP";#N/A,#N/A,FALSE,"JAMONTGAAP";#N/A,#N/A,FALSE,"PKGGAAP";#N/A,#N/A,FALSE,"FIBERGAAP";#N/A,#N/A,FALSE,"GAAPADJ"}</definedName>
    <definedName name="wrn.p5" localSheetId="12" hidden="1">{#N/A,#N/A,FALSE,"TOTPROFIT";#N/A,#N/A,FALSE,"EXCL JAMONT";#N/A,#N/A,FALSE,"CONSPRFT";#N/A,#N/A,FALSE,"PACKPRFT";#N/A,#N/A,FALSE,"FIBERPRFT";#N/A,#N/A,FALSE,"JAMONTPRFT"}</definedName>
    <definedName name="wrn.p5" localSheetId="7" hidden="1">{#N/A,#N/A,FALSE,"TOTPROFIT";#N/A,#N/A,FALSE,"EXCL JAMONT";#N/A,#N/A,FALSE,"CONSPRFT";#N/A,#N/A,FALSE,"PACKPRFT";#N/A,#N/A,FALSE,"FIBERPRFT";#N/A,#N/A,FALSE,"JAMONTPRFT"}</definedName>
    <definedName name="wrn.p5" localSheetId="14" hidden="1">{#N/A,#N/A,FALSE,"TOTPROFIT";#N/A,#N/A,FALSE,"EXCL JAMONT";#N/A,#N/A,FALSE,"CONSPRFT";#N/A,#N/A,FALSE,"PACKPRFT";#N/A,#N/A,FALSE,"FIBERPRFT";#N/A,#N/A,FALSE,"JAMONTPRFT"}</definedName>
    <definedName name="wrn.p5" hidden="1">{#N/A,#N/A,FALSE,"TOTPROFIT";#N/A,#N/A,FALSE,"EXCL JAMONT";#N/A,#N/A,FALSE,"CONSPRFT";#N/A,#N/A,FALSE,"PACKPRFT";#N/A,#N/A,FALSE,"FIBERPRFT";#N/A,#N/A,FALSE,"JAMONTPRFT"}</definedName>
    <definedName name="wrn.p6" localSheetId="12" hidden="1">{#N/A,#N/A,TRUE,"SALES";#N/A,#N/A,TRUE,"CONSSALES";#N/A,#N/A,TRUE,"PACKSALES";#N/A,#N/A,TRUE,"FIBERSALES";#N/A,#N/A,TRUE,"JAMONTSALES"}</definedName>
    <definedName name="wrn.p6" localSheetId="7" hidden="1">{#N/A,#N/A,TRUE,"SALES";#N/A,#N/A,TRUE,"CONSSALES";#N/A,#N/A,TRUE,"PACKSALES";#N/A,#N/A,TRUE,"FIBERSALES";#N/A,#N/A,TRUE,"JAMONTSALES"}</definedName>
    <definedName name="wrn.p6" localSheetId="14" hidden="1">{#N/A,#N/A,TRUE,"SALES";#N/A,#N/A,TRUE,"CONSSALES";#N/A,#N/A,TRUE,"PACKSALES";#N/A,#N/A,TRUE,"FIBERSALES";#N/A,#N/A,TRUE,"JAMONTSALES"}</definedName>
    <definedName name="wrn.p6" hidden="1">{#N/A,#N/A,TRUE,"SALES";#N/A,#N/A,TRUE,"CONSSALES";#N/A,#N/A,TRUE,"PACKSALES";#N/A,#N/A,TRUE,"FIBERSALES";#N/A,#N/A,TRUE,"JAMONTSALES"}</definedName>
    <definedName name="wrn.p7" localSheetId="12" hidden="1">{#N/A,#N/A,TRUE,"AR AND INVENTORY";#N/A,#N/A,TRUE,"ROE";#N/A,#N/A,TRUE,"CAPITAL";#N/A,#N/A,TRUE,"PERFORMANCE MEASURES";#N/A,#N/A,TRUE,"WTD AVG ROA";#N/A,#N/A,TRUE,"WTD AVG ROA EXCL JAMONT";#N/A,#N/A,TRUE,"CONSUMER";#N/A,#N/A,TRUE,"PACKAGING";#N/A,#N/A,TRUE,"FIBER";#N/A,#N/A,TRUE,"JAMONT"}</definedName>
    <definedName name="wrn.p7" localSheetId="7" hidden="1">{#N/A,#N/A,TRUE,"AR AND INVENTORY";#N/A,#N/A,TRUE,"ROE";#N/A,#N/A,TRUE,"CAPITAL";#N/A,#N/A,TRUE,"PERFORMANCE MEASURES";#N/A,#N/A,TRUE,"WTD AVG ROA";#N/A,#N/A,TRUE,"WTD AVG ROA EXCL JAMONT";#N/A,#N/A,TRUE,"CONSUMER";#N/A,#N/A,TRUE,"PACKAGING";#N/A,#N/A,TRUE,"FIBER";#N/A,#N/A,TRUE,"JAMONT"}</definedName>
    <definedName name="wrn.p7" localSheetId="14" hidden="1">{#N/A,#N/A,TRUE,"AR AND INVENTORY";#N/A,#N/A,TRUE,"ROE";#N/A,#N/A,TRUE,"CAPITAL";#N/A,#N/A,TRUE,"PERFORMANCE MEASURES";#N/A,#N/A,TRUE,"WTD AVG ROA";#N/A,#N/A,TRUE,"WTD AVG ROA EXCL JAMONT";#N/A,#N/A,TRUE,"CONSUMER";#N/A,#N/A,TRUE,"PACKAGING";#N/A,#N/A,TRUE,"FIBER";#N/A,#N/A,TRUE,"JAMONT"}</definedName>
    <definedName name="wrn.p7" hidden="1">{#N/A,#N/A,TRUE,"AR AND INVENTORY";#N/A,#N/A,TRUE,"ROE";#N/A,#N/A,TRUE,"CAPITAL";#N/A,#N/A,TRUE,"PERFORMANCE MEASURES";#N/A,#N/A,TRUE,"WTD AVG ROA";#N/A,#N/A,TRUE,"WTD AVG ROA EXCL JAMONT";#N/A,#N/A,TRUE,"CONSUMER";#N/A,#N/A,TRUE,"PACKAGING";#N/A,#N/A,TRUE,"FIBER";#N/A,#N/A,TRUE,"JAMONT"}</definedName>
    <definedName name="wrn.p8" localSheetId="12" hidden="1">{#N/A,#N/A,FALSE,"TOTALGAAP";#N/A,#N/A,FALSE,"CONSGAAP";#N/A,#N/A,FALSE,"JAMONTGAAP";#N/A,#N/A,FALSE,"PKGGAAP";#N/A,#N/A,FALSE,"FIBERGAAP";#N/A,#N/A,FALSE,"GAAPADJ"}</definedName>
    <definedName name="wrn.p8" localSheetId="7" hidden="1">{#N/A,#N/A,FALSE,"TOTALGAAP";#N/A,#N/A,FALSE,"CONSGAAP";#N/A,#N/A,FALSE,"JAMONTGAAP";#N/A,#N/A,FALSE,"PKGGAAP";#N/A,#N/A,FALSE,"FIBERGAAP";#N/A,#N/A,FALSE,"GAAPADJ"}</definedName>
    <definedName name="wrn.p8" localSheetId="14" hidden="1">{#N/A,#N/A,FALSE,"TOTALGAAP";#N/A,#N/A,FALSE,"CONSGAAP";#N/A,#N/A,FALSE,"JAMONTGAAP";#N/A,#N/A,FALSE,"PKGGAAP";#N/A,#N/A,FALSE,"FIBERGAAP";#N/A,#N/A,FALSE,"GAAPADJ"}</definedName>
    <definedName name="wrn.p8" hidden="1">{#N/A,#N/A,FALSE,"TOTALGAAP";#N/A,#N/A,FALSE,"CONSGAAP";#N/A,#N/A,FALSE,"JAMONTGAAP";#N/A,#N/A,FALSE,"PKGGAAP";#N/A,#N/A,FALSE,"FIBERGAAP";#N/A,#N/A,FALSE,"GAAPADJ"}</definedName>
    <definedName name="wrn.p9" localSheetId="12" hidden="1">{#N/A,#N/A,FALSE,"TOTPROFIT";#N/A,#N/A,FALSE,"EXCL JAMONT";#N/A,#N/A,FALSE,"CONSPRFT";#N/A,#N/A,FALSE,"PACKPRFT";#N/A,#N/A,FALSE,"FIBERPRFT";#N/A,#N/A,FALSE,"JAMONTPRFT"}</definedName>
    <definedName name="wrn.p9" localSheetId="7" hidden="1">{#N/A,#N/A,FALSE,"TOTPROFIT";#N/A,#N/A,FALSE,"EXCL JAMONT";#N/A,#N/A,FALSE,"CONSPRFT";#N/A,#N/A,FALSE,"PACKPRFT";#N/A,#N/A,FALSE,"FIBERPRFT";#N/A,#N/A,FALSE,"JAMONTPRFT"}</definedName>
    <definedName name="wrn.p9" localSheetId="14" hidden="1">{#N/A,#N/A,FALSE,"TOTPROFIT";#N/A,#N/A,FALSE,"EXCL JAMONT";#N/A,#N/A,FALSE,"CONSPRFT";#N/A,#N/A,FALSE,"PACKPRFT";#N/A,#N/A,FALSE,"FIBERPRFT";#N/A,#N/A,FALSE,"JAMONTPRFT"}</definedName>
    <definedName name="wrn.p9" hidden="1">{#N/A,#N/A,FALSE,"TOTPROFIT";#N/A,#N/A,FALSE,"EXCL JAMONT";#N/A,#N/A,FALSE,"CONSPRFT";#N/A,#N/A,FALSE,"PACKPRFT";#N/A,#N/A,FALSE,"FIBERPRFT";#N/A,#N/A,FALSE,"JAMONTPRFT"}</definedName>
    <definedName name="wrn.Permit._.Mod."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1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1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1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1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1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1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1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1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2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2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2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2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2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2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2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2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3"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3"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3"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3"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3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3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3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3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3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3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3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3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4"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4"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4"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4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4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4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4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4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4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4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4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5"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5"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5"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5"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5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5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5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5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5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5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5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1_5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1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1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1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1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1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1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1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1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2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2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2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2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2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2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2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2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3"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3"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3"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3"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3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3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3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3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3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3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3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3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4"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4"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4"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4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4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4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4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4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4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4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4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5"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5"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5"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5"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5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5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5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5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5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5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5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1_5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1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1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1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1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1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1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1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1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2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2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2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2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2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2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2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2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3"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3"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3"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3"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3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3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3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3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3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3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3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3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4"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4"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4"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4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4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4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4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4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4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4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4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5"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5"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5"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5"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5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5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5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5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5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5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5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2_5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1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1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1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1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1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1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1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1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2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2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2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2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2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2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2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2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3"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3"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3"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3"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3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3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3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3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3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3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3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3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4"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4"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4"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4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4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4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4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4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4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4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4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5"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5"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5"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5"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5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5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5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5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5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5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5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3_5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4"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4"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4"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4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4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4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4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4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4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4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4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5"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5"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5"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5"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5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5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5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5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5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5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5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2_5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1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1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1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1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1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1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1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1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2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2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2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2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2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2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2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2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3"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3"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3"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3"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3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3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3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3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3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3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3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3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4"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4"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4"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4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4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4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4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4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4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4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4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5"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5"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5"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5"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5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5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5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5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5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5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5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3_5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1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1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1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1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1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1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1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1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2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2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2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2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2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2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2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2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3"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3"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3"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3"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3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3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3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3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3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3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3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3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4"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4"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4"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4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4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4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4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4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4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4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4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5"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5"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5"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5"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5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5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5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5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5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5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5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4_5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1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1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1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1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1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1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1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1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2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2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2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2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2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2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2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2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3"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3"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3"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3"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3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3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3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3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3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3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3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3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4"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4"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4"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4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4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4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4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4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4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4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4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5"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5"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5"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5"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5_1"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5_1"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5_1"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5_1"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5_2" localSheetId="1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5_2" localSheetId="7"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5_2" localSheetId="14"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_5_5_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ter_calc" localSheetId="12" hidden="1">{#N/A,#N/A,FALSE,"Combust 5";#N/A,#N/A,FALSE,"Combust 4";#N/A,#N/A,FALSE,"Combust 2A";#N/A,#N/A,FALSE,"Combust 1";#N/A,#N/A,FALSE,"Combust 3"}</definedName>
    <definedName name="wrn.peter_calc" localSheetId="7" hidden="1">{#N/A,#N/A,FALSE,"Combust 5";#N/A,#N/A,FALSE,"Combust 4";#N/A,#N/A,FALSE,"Combust 2A";#N/A,#N/A,FALSE,"Combust 1";#N/A,#N/A,FALSE,"Combust 3"}</definedName>
    <definedName name="wrn.peter_calc" localSheetId="14" hidden="1">{#N/A,#N/A,FALSE,"Combust 5";#N/A,#N/A,FALSE,"Combust 4";#N/A,#N/A,FALSE,"Combust 2A";#N/A,#N/A,FALSE,"Combust 1";#N/A,#N/A,FALSE,"Combust 3"}</definedName>
    <definedName name="wrn.peter_calc" hidden="1">{#N/A,#N/A,FALSE,"Combust 5";#N/A,#N/A,FALSE,"Combust 4";#N/A,#N/A,FALSE,"Combust 2A";#N/A,#N/A,FALSE,"Combust 1";#N/A,#N/A,FALSE,"Combust 3"}</definedName>
    <definedName name="wrn.Planbook._.pages." localSheetId="12" hidden="1">{#N/A,#N/A,FALSE,"finhigh";#N/A,#N/A,FALSE,"perf indicators";#N/A,#N/A,FALSE,"debt to capital";#N/A,#N/A,FALSE,"Stand-Alone P&amp;L";#N/A,#N/A,FALSE,"Stand-Alone Bal Sheet";#N/A,#N/A,FALSE,"Stand-Alone"}</definedName>
    <definedName name="wrn.Planbook._.pages." localSheetId="7" hidden="1">{#N/A,#N/A,FALSE,"finhigh";#N/A,#N/A,FALSE,"perf indicators";#N/A,#N/A,FALSE,"debt to capital";#N/A,#N/A,FALSE,"Stand-Alone P&amp;L";#N/A,#N/A,FALSE,"Stand-Alone Bal Sheet";#N/A,#N/A,FALSE,"Stand-Alone"}</definedName>
    <definedName name="wrn.Planbook._.pages." localSheetId="14" hidden="1">{#N/A,#N/A,FALSE,"finhigh";#N/A,#N/A,FALSE,"perf indicators";#N/A,#N/A,FALSE,"debt to capital";#N/A,#N/A,FALSE,"Stand-Alone P&amp;L";#N/A,#N/A,FALSE,"Stand-Alone Bal Sheet";#N/A,#N/A,FALSE,"Stand-Alone"}</definedName>
    <definedName name="wrn.Planbook._.pages." hidden="1">{#N/A,#N/A,FALSE,"finhigh";#N/A,#N/A,FALSE,"perf indicators";#N/A,#N/A,FALSE,"debt to capital";#N/A,#N/A,FALSE,"Stand-Alone P&amp;L";#N/A,#N/A,FALSE,"Stand-Alone Bal Sheet";#N/A,#N/A,FALSE,"Stand-Alone"}</definedName>
    <definedName name="wrn.PLGAAP." localSheetId="12" hidden="1">{#N/A,#N/A,FALSE,"TOTALGAAP";#N/A,#N/A,FALSE,"CONSGAAP";#N/A,#N/A,FALSE,"JAMONTGAAP";#N/A,#N/A,FALSE,"PKGGAAP";#N/A,#N/A,FALSE,"FIBERGAAP";#N/A,#N/A,FALSE,"GAAPADJ"}</definedName>
    <definedName name="wrn.PLGAAP." localSheetId="7" hidden="1">{#N/A,#N/A,FALSE,"TOTALGAAP";#N/A,#N/A,FALSE,"CONSGAAP";#N/A,#N/A,FALSE,"JAMONTGAAP";#N/A,#N/A,FALSE,"PKGGAAP";#N/A,#N/A,FALSE,"FIBERGAAP";#N/A,#N/A,FALSE,"GAAPADJ"}</definedName>
    <definedName name="wrn.PLGAAP." localSheetId="14" hidden="1">{#N/A,#N/A,FALSE,"TOTALGAAP";#N/A,#N/A,FALSE,"CONSGAAP";#N/A,#N/A,FALSE,"JAMONTGAAP";#N/A,#N/A,FALSE,"PKGGAAP";#N/A,#N/A,FALSE,"FIBERGAAP";#N/A,#N/A,FALSE,"GAAPADJ"}</definedName>
    <definedName name="wrn.PLGAAP." hidden="1">{#N/A,#N/A,FALSE,"TOTALGAAP";#N/A,#N/A,FALSE,"CONSGAAP";#N/A,#N/A,FALSE,"JAMONTGAAP";#N/A,#N/A,FALSE,"PKGGAAP";#N/A,#N/A,FALSE,"FIBERGAAP";#N/A,#N/A,FALSE,"GAAPADJ"}</definedName>
    <definedName name="wrn.PLSTD." localSheetId="12" hidden="1">{#N/A,#N/A,FALSE,"TOTALSTD";#N/A,#N/A,FALSE,"CONSSTD";#N/A,#N/A,FALSE,"PKGSTD";#N/A,#N/A,FALSE,"COMMSTD";#N/A,#N/A,FALSE,"FIBERSTD";#N/A,#N/A,FALSE,"RTSTD";#N/A,#N/A,FALSE,"M&amp;BSTD";#N/A,#N/A,FALSE,"SALESELIM";#N/A,#N/A,FALSE,"STDADJ";#N/A,#N/A,FALSE,"STDADJ";#N/A,#N/A,FALSE,"JAMONTSTD"}</definedName>
    <definedName name="wrn.PLSTD." localSheetId="7" hidden="1">{#N/A,#N/A,FALSE,"TOTALSTD";#N/A,#N/A,FALSE,"CONSSTD";#N/A,#N/A,FALSE,"PKGSTD";#N/A,#N/A,FALSE,"COMMSTD";#N/A,#N/A,FALSE,"FIBERSTD";#N/A,#N/A,FALSE,"RTSTD";#N/A,#N/A,FALSE,"M&amp;BSTD";#N/A,#N/A,FALSE,"SALESELIM";#N/A,#N/A,FALSE,"STDADJ";#N/A,#N/A,FALSE,"STDADJ";#N/A,#N/A,FALSE,"JAMONTSTD"}</definedName>
    <definedName name="wrn.PLSTD." localSheetId="14" hidden="1">{#N/A,#N/A,FALSE,"TOTALSTD";#N/A,#N/A,FALSE,"CONSSTD";#N/A,#N/A,FALSE,"PKGSTD";#N/A,#N/A,FALSE,"COMMSTD";#N/A,#N/A,FALSE,"FIBERSTD";#N/A,#N/A,FALSE,"RTSTD";#N/A,#N/A,FALSE,"M&amp;BSTD";#N/A,#N/A,FALSE,"SALESELIM";#N/A,#N/A,FALSE,"STDADJ";#N/A,#N/A,FALSE,"STDADJ";#N/A,#N/A,FALSE,"JAMONTSTD"}</definedName>
    <definedName name="wrn.PLSTD." hidden="1">{#N/A,#N/A,FALSE,"TOTALSTD";#N/A,#N/A,FALSE,"CONSSTD";#N/A,#N/A,FALSE,"PKGSTD";#N/A,#N/A,FALSE,"COMMSTD";#N/A,#N/A,FALSE,"FIBERSTD";#N/A,#N/A,FALSE,"RTSTD";#N/A,#N/A,FALSE,"M&amp;BSTD";#N/A,#N/A,FALSE,"SALESELIM";#N/A,#N/A,FALSE,"STDADJ";#N/A,#N/A,FALSE,"STDADJ";#N/A,#N/A,FALSE,"JAMONTSTD"}</definedName>
    <definedName name="wrn.print" localSheetId="12" hidden="1">{#N/A,#N/A,FALSE,"PART I";#N/A,#N/A,FALSE,"CONSUM";#N/A,#N/A,FALSE,"FIBER";#N/A,#N/A,FALSE,"COMMRCL";#N/A,#N/A,FALSE,"EUROPE";#N/A,#N/A,FALSE,"PKG"}</definedName>
    <definedName name="wrn.print" localSheetId="7" hidden="1">{#N/A,#N/A,FALSE,"PART I";#N/A,#N/A,FALSE,"CONSUM";#N/A,#N/A,FALSE,"FIBER";#N/A,#N/A,FALSE,"COMMRCL";#N/A,#N/A,FALSE,"EUROPE";#N/A,#N/A,FALSE,"PKG"}</definedName>
    <definedName name="wrn.print" localSheetId="14" hidden="1">{#N/A,#N/A,FALSE,"PART I";#N/A,#N/A,FALSE,"CONSUM";#N/A,#N/A,FALSE,"FIBER";#N/A,#N/A,FALSE,"COMMRCL";#N/A,#N/A,FALSE,"EUROPE";#N/A,#N/A,FALSE,"PKG"}</definedName>
    <definedName name="wrn.print" hidden="1">{#N/A,#N/A,FALSE,"PART I";#N/A,#N/A,FALSE,"CONSUM";#N/A,#N/A,FALSE,"FIBER";#N/A,#N/A,FALSE,"COMMRCL";#N/A,#N/A,FALSE,"EUROPE";#N/A,#N/A,FALSE,"PKG"}</definedName>
    <definedName name="wrn.Print._.All." localSheetId="12" hidden="1">{"Instructions",#N/A,FALSE,"TTU Summary";"Reporting Responsibilities",#N/A,FALSE,"TTU Summary";"Input Section",#N/A,FALSE,"TTU Summary";"Compositions",#N/A,FALSE,"TTU Summary";"Total TTU Output",#N/A,FALSE,"TTU Summary";"B_19 OPN Output",#N/A,FALSE,"TTU Summary";"B_68 OPN Output",#N/A,FALSE,"TTU Summary";"MAER Comparision",#N/A,FALSE,"TTU Summary"}</definedName>
    <definedName name="wrn.Print._.All." localSheetId="4" hidden="1">{#N/A,#N/A,FALSE,"Table1";#N/A,#N/A,FALSE,"Table2";#N/A,#N/A,FALSE,"Table3";#N/A,#N/A,FALSE,"T4";#N/A,#N/A,FALSE,"T5";#N/A,#N/A,FALSE,"T6";#N/A,#N/A,FALSE,"T7";#N/A,#N/A,FALSE,"T8"}</definedName>
    <definedName name="wrn.Print._.All." localSheetId="7" hidden="1">{"Instructions",#N/A,FALSE,"TTU Summary";"Reporting Responsibilities",#N/A,FALSE,"TTU Summary";"Input Section",#N/A,FALSE,"TTU Summary";"Compositions",#N/A,FALSE,"TTU Summary";"Total TTU Output",#N/A,FALSE,"TTU Summary";"B_19 OPN Output",#N/A,FALSE,"TTU Summary";"B_68 OPN Output",#N/A,FALSE,"TTU Summary";"MAER Comparision",#N/A,FALSE,"TTU Summary"}</definedName>
    <definedName name="wrn.Print._.All." localSheetId="11" hidden="1">{#N/A,#N/A,FALSE,"Table1";#N/A,#N/A,FALSE,"Table2";#N/A,#N/A,FALSE,"Table3";#N/A,#N/A,FALSE,"T4";#N/A,#N/A,FALSE,"T5";#N/A,#N/A,FALSE,"T6";#N/A,#N/A,FALSE,"T7";#N/A,#N/A,FALSE,"T8"}</definedName>
    <definedName name="wrn.Print._.All." localSheetId="14" hidden="1">{"Instructions",#N/A,FALSE,"TTU Summary";"Reporting Responsibilities",#N/A,FALSE,"TTU Summary";"Input Section",#N/A,FALSE,"TTU Summary";"Compositions",#N/A,FALSE,"TTU Summary";"Total TTU Output",#N/A,FALSE,"TTU Summary";"B_19 OPN Output",#N/A,FALSE,"TTU Summary";"B_68 OPN Output",#N/A,FALSE,"TTU Summary";"MAER Comparision",#N/A,FALSE,"TTU Summary"}</definedName>
    <definedName name="wrn.Print._.All." localSheetId="3" hidden="1">{#N/A,#N/A,FALSE,"Table1";#N/A,#N/A,FALSE,"Table2";#N/A,#N/A,FALSE,"Table3";#N/A,#N/A,FALSE,"T4";#N/A,#N/A,FALSE,"T5";#N/A,#N/A,FALSE,"T6";#N/A,#N/A,FALSE,"T7";#N/A,#N/A,FALSE,"T8"}</definedName>
    <definedName name="wrn.Print._.All." hidden="1">{"Instructions",#N/A,FALSE,"TTU Summary";"Reporting Responsibilities",#N/A,FALSE,"TTU Summary";"Input Section",#N/A,FALSE,"TTU Summary";"Compositions",#N/A,FALSE,"TTU Summary";"Total TTU Output",#N/A,FALSE,"TTU Summary";"B_19 OPN Output",#N/A,FALSE,"TTU Summary";"B_68 OPN Output",#N/A,FALSE,"TTU Summary";"MAER Comparision",#N/A,FALSE,"TTU Summary"}</definedName>
    <definedName name="wrn.Print._.B19._.Detail." localSheetId="12" hidden="1">{"F210 detailed output",#N/A,FALSE,"F-210 TTU";"F11 detailed output",#N/A,FALSE,"F-11 TTU"}</definedName>
    <definedName name="wrn.Print._.B19._.Detail." localSheetId="7" hidden="1">{"F210 detailed output",#N/A,FALSE,"F-210 TTU";"F11 detailed output",#N/A,FALSE,"F-11 TTU"}</definedName>
    <definedName name="wrn.Print._.B19._.Detail." localSheetId="14" hidden="1">{"F210 detailed output",#N/A,FALSE,"F-210 TTU";"F11 detailed output",#N/A,FALSE,"F-11 TTU"}</definedName>
    <definedName name="wrn.Print._.B19._.Detail." hidden="1">{"F210 detailed output",#N/A,FALSE,"F-210 TTU";"F11 detailed output",#N/A,FALSE,"F-11 TTU"}</definedName>
    <definedName name="wrn.Print._.B68._.Details." localSheetId="12" hidden="1">{"f-603 detailed output",#N/A,FALSE,"FTB-603 TTU";"f-2 detailed output",#N/A,FALSE,"F-2 TTU"}</definedName>
    <definedName name="wrn.Print._.B68._.Details." localSheetId="7" hidden="1">{"f-603 detailed output",#N/A,FALSE,"FTB-603 TTU";"f-2 detailed output",#N/A,FALSE,"F-2 TTU"}</definedName>
    <definedName name="wrn.Print._.B68._.Details." localSheetId="14" hidden="1">{"f-603 detailed output",#N/A,FALSE,"FTB-603 TTU";"f-2 detailed output",#N/A,FALSE,"F-2 TTU"}</definedName>
    <definedName name="wrn.Print._.B68._.Details." hidden="1">{"f-603 detailed output",#N/A,FALSE,"FTB-603 TTU";"f-2 detailed output",#N/A,FALSE,"F-2 TTU"}</definedName>
    <definedName name="wrn.Process._.Toxics." localSheetId="12" hidden="1">{"Process Toxic Concentrations",#N/A,TRUE,"Process Toxics";"Process Papermaking Toxics",#N/A,TRUE,"Process Toxics";"Process Converting Toxics",#N/A,TRUE,"Process Toxics"}</definedName>
    <definedName name="wrn.Process._.Toxics." localSheetId="7" hidden="1">{"Process Toxic Concentrations",#N/A,TRUE,"Process Toxics";"Process Papermaking Toxics",#N/A,TRUE,"Process Toxics";"Process Converting Toxics",#N/A,TRUE,"Process Toxics"}</definedName>
    <definedName name="wrn.Process._.Toxics." localSheetId="14" hidden="1">{"Process Toxic Concentrations",#N/A,TRUE,"Process Toxics";"Process Papermaking Toxics",#N/A,TRUE,"Process Toxics";"Process Converting Toxics",#N/A,TRUE,"Process Toxics"}</definedName>
    <definedName name="wrn.Process._.Toxics." hidden="1">{"Process Toxic Concentrations",#N/A,TRUE,"Process Toxics";"Process Papermaking Toxics",#N/A,TRUE,"Process Toxics";"Process Converting Toxics",#N/A,TRUE,"Process Toxics"}</definedName>
    <definedName name="wrn.Process._.TSP." localSheetId="12" hidden="1">{#N/A,#N/A,TRUE,"Process TSP"}</definedName>
    <definedName name="wrn.Process._.TSP." localSheetId="7" hidden="1">{#N/A,#N/A,TRUE,"Process TSP"}</definedName>
    <definedName name="wrn.Process._.TSP." localSheetId="14" hidden="1">{#N/A,#N/A,TRUE,"Process TSP"}</definedName>
    <definedName name="wrn.Process._.TSP." hidden="1">{#N/A,#N/A,TRUE,"Process TSP"}</definedName>
    <definedName name="wrn.Process._.VOCs." localSheetId="12" hidden="1">{"VOC details",#N/A,TRUE,"Process VOCs";"VOC summary",#N/A,TRUE,"Process VOCs"}</definedName>
    <definedName name="wrn.Process._.VOCs." localSheetId="7" hidden="1">{"VOC details",#N/A,TRUE,"Process VOCs";"VOC summary",#N/A,TRUE,"Process VOCs"}</definedName>
    <definedName name="wrn.Process._.VOCs." localSheetId="14" hidden="1">{"VOC details",#N/A,TRUE,"Process VOCs";"VOC summary",#N/A,TRUE,"Process VOCs"}</definedName>
    <definedName name="wrn.Process._.VOCs." hidden="1">{"VOC details",#N/A,TRUE,"Process VOCs";"VOC summary",#N/A,TRUE,"Process VOCs"}</definedName>
    <definedName name="wrn.PRODTABLES." localSheetId="12" hidden="1">{"GAS1",#N/A,FALSE,"LTSUPDEM";"GAS2",#N/A,FALSE,"LTSUPDEM";"RFG1",#N/A,FALSE,"LTSUPDEM";"RFG2",#N/A,FALSE,"LTSUPDEM";"OXY1",#N/A,FALSE,"LTSUPDEM";"OXY2",#N/A,FALSE,"LTSUPDEM";"OTHERGAS1",#N/A,FALSE,"LTSUPDEM";"OTHERGAS2",#N/A,FALSE,"LTSUPDEM";"JETKERO1",#N/A,FALSE,"LTSUPDEM";"JETKERO2",#N/A,FALSE,"LTSUPDEM";"JETNAPH1",#N/A,FALSE,"LTSUPDEM";"JETNAPH2",#N/A,FALSE,"LTSUPDEM";"DIESEL1",#N/A,FALSE,"LTSUPDEM";"DIESEL2",#N/A,FALSE,"LTSUPDEM";"LSDIESEL1",#N/A,FALSE,"LTSUPDEM";"LSDIESEL2",#N/A,FALSE,"LTSUPDEM";"STDDIESEL1",#N/A,FALSE,"LTSUPDEM";"STDDIESEL2",#N/A,FALSE,"LTSUPDEM";"RESID1",#N/A,FALSE,"LTSUPDEM";"RESID2",#N/A,FALSE,"LTSUPDEM";"AVGAS1",#N/A,FALSE,"LTSUPDEM";"AVGAS2",#N/A,FALSE,"LTSUPDEM";"ASPHALT1",#N/A,FALSE,"LTSUPDEM";"ASPHALT2",#N/A,FALSE,"LTSUPDEM";"COKE1",#N/A,FALSE,"LTSUPDEM";"COKE2",#N/A,FALSE,"LTSUPDEM"}</definedName>
    <definedName name="wrn.PRODTABLES." localSheetId="7" hidden="1">{"GAS1",#N/A,FALSE,"LTSUPDEM";"GAS2",#N/A,FALSE,"LTSUPDEM";"RFG1",#N/A,FALSE,"LTSUPDEM";"RFG2",#N/A,FALSE,"LTSUPDEM";"OXY1",#N/A,FALSE,"LTSUPDEM";"OXY2",#N/A,FALSE,"LTSUPDEM";"OTHERGAS1",#N/A,FALSE,"LTSUPDEM";"OTHERGAS2",#N/A,FALSE,"LTSUPDEM";"JETKERO1",#N/A,FALSE,"LTSUPDEM";"JETKERO2",#N/A,FALSE,"LTSUPDEM";"JETNAPH1",#N/A,FALSE,"LTSUPDEM";"JETNAPH2",#N/A,FALSE,"LTSUPDEM";"DIESEL1",#N/A,FALSE,"LTSUPDEM";"DIESEL2",#N/A,FALSE,"LTSUPDEM";"LSDIESEL1",#N/A,FALSE,"LTSUPDEM";"LSDIESEL2",#N/A,FALSE,"LTSUPDEM";"STDDIESEL1",#N/A,FALSE,"LTSUPDEM";"STDDIESEL2",#N/A,FALSE,"LTSUPDEM";"RESID1",#N/A,FALSE,"LTSUPDEM";"RESID2",#N/A,FALSE,"LTSUPDEM";"AVGAS1",#N/A,FALSE,"LTSUPDEM";"AVGAS2",#N/A,FALSE,"LTSUPDEM";"ASPHALT1",#N/A,FALSE,"LTSUPDEM";"ASPHALT2",#N/A,FALSE,"LTSUPDEM";"COKE1",#N/A,FALSE,"LTSUPDEM";"COKE2",#N/A,FALSE,"LTSUPDEM"}</definedName>
    <definedName name="wrn.PRODTABLES." localSheetId="14" hidden="1">{"GAS1",#N/A,FALSE,"LTSUPDEM";"GAS2",#N/A,FALSE,"LTSUPDEM";"RFG1",#N/A,FALSE,"LTSUPDEM";"RFG2",#N/A,FALSE,"LTSUPDEM";"OXY1",#N/A,FALSE,"LTSUPDEM";"OXY2",#N/A,FALSE,"LTSUPDEM";"OTHERGAS1",#N/A,FALSE,"LTSUPDEM";"OTHERGAS2",#N/A,FALSE,"LTSUPDEM";"JETKERO1",#N/A,FALSE,"LTSUPDEM";"JETKERO2",#N/A,FALSE,"LTSUPDEM";"JETNAPH1",#N/A,FALSE,"LTSUPDEM";"JETNAPH2",#N/A,FALSE,"LTSUPDEM";"DIESEL1",#N/A,FALSE,"LTSUPDEM";"DIESEL2",#N/A,FALSE,"LTSUPDEM";"LSDIESEL1",#N/A,FALSE,"LTSUPDEM";"LSDIESEL2",#N/A,FALSE,"LTSUPDEM";"STDDIESEL1",#N/A,FALSE,"LTSUPDEM";"STDDIESEL2",#N/A,FALSE,"LTSUPDEM";"RESID1",#N/A,FALSE,"LTSUPDEM";"RESID2",#N/A,FALSE,"LTSUPDEM";"AVGAS1",#N/A,FALSE,"LTSUPDEM";"AVGAS2",#N/A,FALSE,"LTSUPDEM";"ASPHALT1",#N/A,FALSE,"LTSUPDEM";"ASPHALT2",#N/A,FALSE,"LTSUPDEM";"COKE1",#N/A,FALSE,"LTSUPDEM";"COKE2",#N/A,FALSE,"LTSUPDEM"}</definedName>
    <definedName name="wrn.PRODTABLES." hidden="1">{"GAS1",#N/A,FALSE,"LTSUPDEM";"GAS2",#N/A,FALSE,"LTSUPDEM";"RFG1",#N/A,FALSE,"LTSUPDEM";"RFG2",#N/A,FALSE,"LTSUPDEM";"OXY1",#N/A,FALSE,"LTSUPDEM";"OXY2",#N/A,FALSE,"LTSUPDEM";"OTHERGAS1",#N/A,FALSE,"LTSUPDEM";"OTHERGAS2",#N/A,FALSE,"LTSUPDEM";"JETKERO1",#N/A,FALSE,"LTSUPDEM";"JETKERO2",#N/A,FALSE,"LTSUPDEM";"JETNAPH1",#N/A,FALSE,"LTSUPDEM";"JETNAPH2",#N/A,FALSE,"LTSUPDEM";"DIESEL1",#N/A,FALSE,"LTSUPDEM";"DIESEL2",#N/A,FALSE,"LTSUPDEM";"LSDIESEL1",#N/A,FALSE,"LTSUPDEM";"LSDIESEL2",#N/A,FALSE,"LTSUPDEM";"STDDIESEL1",#N/A,FALSE,"LTSUPDEM";"STDDIESEL2",#N/A,FALSE,"LTSUPDEM";"RESID1",#N/A,FALSE,"LTSUPDEM";"RESID2",#N/A,FALSE,"LTSUPDEM";"AVGAS1",#N/A,FALSE,"LTSUPDEM";"AVGAS2",#N/A,FALSE,"LTSUPDEM";"ASPHALT1",#N/A,FALSE,"LTSUPDEM";"ASPHALT2",#N/A,FALSE,"LTSUPDEM";"COKE1",#N/A,FALSE,"LTSUPDEM";"COKE2",#N/A,FALSE,"LTSUPDEM"}</definedName>
    <definedName name="wrn.r1." localSheetId="12" hidden="1">{"boiler",#N/A,TRUE,"Hogged Fuel Boiler (B1)";"boiltox",#N/A,TRUE,"Hogged Fuel Boiler (B1)";"natgas",#N/A,TRUE,"Nat. Gas Package Boiler (B2)";"cyclones",#N/A,TRUE,"Cyclones";"dryview1",#N/A,TRUE,"Dryers (1-4)";"dryview2",#N/A,TRUE,"Dryers (1-4)";"glue",#N/A,TRUE,"Press Vents (PV)";"vc",#N/A,TRUE,"Press Vents (PV)"}</definedName>
    <definedName name="wrn.r1." localSheetId="7" hidden="1">{"boiler",#N/A,TRUE,"Hogged Fuel Boiler (B1)";"boiltox",#N/A,TRUE,"Hogged Fuel Boiler (B1)";"natgas",#N/A,TRUE,"Nat. Gas Package Boiler (B2)";"cyclones",#N/A,TRUE,"Cyclones";"dryview1",#N/A,TRUE,"Dryers (1-4)";"dryview2",#N/A,TRUE,"Dryers (1-4)";"glue",#N/A,TRUE,"Press Vents (PV)";"vc",#N/A,TRUE,"Press Vents (PV)"}</definedName>
    <definedName name="wrn.r1." localSheetId="14" hidden="1">{"boiler",#N/A,TRUE,"Hogged Fuel Boiler (B1)";"boiltox",#N/A,TRUE,"Hogged Fuel Boiler (B1)";"natgas",#N/A,TRUE,"Nat. Gas Package Boiler (B2)";"cyclones",#N/A,TRUE,"Cyclones";"dryview1",#N/A,TRUE,"Dryers (1-4)";"dryview2",#N/A,TRUE,"Dryers (1-4)";"glue",#N/A,TRUE,"Press Vents (PV)";"vc",#N/A,TRUE,"Press Vents (PV)"}</definedName>
    <definedName name="wrn.r1." hidden="1">{"boiler",#N/A,TRUE,"Hogged Fuel Boiler (B1)";"boiltox",#N/A,TRUE,"Hogged Fuel Boiler (B1)";"natgas",#N/A,TRUE,"Nat. Gas Package Boiler (B2)";"cyclones",#N/A,TRUE,"Cyclones";"dryview1",#N/A,TRUE,"Dryers (1-4)";"dryview2",#N/A,TRUE,"Dryers (1-4)";"glue",#N/A,TRUE,"Press Vents (PV)";"vc",#N/A,TRUE,"Press Vents (PV)"}</definedName>
    <definedName name="wrn.r1._1_1" localSheetId="12" hidden="1">{"boiler",#N/A,TRUE,"Hogged Fuel Boiler (B1)";"boiltox",#N/A,TRUE,"Hogged Fuel Boiler (B1)";"natgas",#N/A,TRUE,"Nat. Gas Package Boiler (B2)";"cyclones",#N/A,TRUE,"Cyclones";"dryview1",#N/A,TRUE,"Dryers (1-4)";"dryview2",#N/A,TRUE,"Dryers (1-4)";"glue",#N/A,TRUE,"Press Vents (PV)";"vc",#N/A,TRUE,"Press Vents (PV)"}</definedName>
    <definedName name="wrn.r1._1_1" localSheetId="7" hidden="1">{"boiler",#N/A,TRUE,"Hogged Fuel Boiler (B1)";"boiltox",#N/A,TRUE,"Hogged Fuel Boiler (B1)";"natgas",#N/A,TRUE,"Nat. Gas Package Boiler (B2)";"cyclones",#N/A,TRUE,"Cyclones";"dryview1",#N/A,TRUE,"Dryers (1-4)";"dryview2",#N/A,TRUE,"Dryers (1-4)";"glue",#N/A,TRUE,"Press Vents (PV)";"vc",#N/A,TRUE,"Press Vents (PV)"}</definedName>
    <definedName name="wrn.r1._1_1" localSheetId="14" hidden="1">{"boiler",#N/A,TRUE,"Hogged Fuel Boiler (B1)";"boiltox",#N/A,TRUE,"Hogged Fuel Boiler (B1)";"natgas",#N/A,TRUE,"Nat. Gas Package Boiler (B2)";"cyclones",#N/A,TRUE,"Cyclones";"dryview1",#N/A,TRUE,"Dryers (1-4)";"dryview2",#N/A,TRUE,"Dryers (1-4)";"glue",#N/A,TRUE,"Press Vents (PV)";"vc",#N/A,TRUE,"Press Vents (PV)"}</definedName>
    <definedName name="wrn.r1._1_1" hidden="1">{"boiler",#N/A,TRUE,"Hogged Fuel Boiler (B1)";"boiltox",#N/A,TRUE,"Hogged Fuel Boiler (B1)";"natgas",#N/A,TRUE,"Nat. Gas Package Boiler (B2)";"cyclones",#N/A,TRUE,"Cyclones";"dryview1",#N/A,TRUE,"Dryers (1-4)";"dryview2",#N/A,TRUE,"Dryers (1-4)";"glue",#N/A,TRUE,"Press Vents (PV)";"vc",#N/A,TRUE,"Press Vents (PV)"}</definedName>
    <definedName name="wrn.r1._1_1_1" localSheetId="12" hidden="1">{"boiler",#N/A,TRUE,"Hogged Fuel Boiler (B1)";"boiltox",#N/A,TRUE,"Hogged Fuel Boiler (B1)";"natgas",#N/A,TRUE,"Nat. Gas Package Boiler (B2)";"cyclones",#N/A,TRUE,"Cyclones";"dryview1",#N/A,TRUE,"Dryers (1-4)";"dryview2",#N/A,TRUE,"Dryers (1-4)";"glue",#N/A,TRUE,"Press Vents (PV)";"vc",#N/A,TRUE,"Press Vents (PV)"}</definedName>
    <definedName name="wrn.r1._1_1_1" localSheetId="7" hidden="1">{"boiler",#N/A,TRUE,"Hogged Fuel Boiler (B1)";"boiltox",#N/A,TRUE,"Hogged Fuel Boiler (B1)";"natgas",#N/A,TRUE,"Nat. Gas Package Boiler (B2)";"cyclones",#N/A,TRUE,"Cyclones";"dryview1",#N/A,TRUE,"Dryers (1-4)";"dryview2",#N/A,TRUE,"Dryers (1-4)";"glue",#N/A,TRUE,"Press Vents (PV)";"vc",#N/A,TRUE,"Press Vents (PV)"}</definedName>
    <definedName name="wrn.r1._1_1_1" localSheetId="14" hidden="1">{"boiler",#N/A,TRUE,"Hogged Fuel Boiler (B1)";"boiltox",#N/A,TRUE,"Hogged Fuel Boiler (B1)";"natgas",#N/A,TRUE,"Nat. Gas Package Boiler (B2)";"cyclones",#N/A,TRUE,"Cyclones";"dryview1",#N/A,TRUE,"Dryers (1-4)";"dryview2",#N/A,TRUE,"Dryers (1-4)";"glue",#N/A,TRUE,"Press Vents (PV)";"vc",#N/A,TRUE,"Press Vents (PV)"}</definedName>
    <definedName name="wrn.r1._1_1_1" hidden="1">{"boiler",#N/A,TRUE,"Hogged Fuel Boiler (B1)";"boiltox",#N/A,TRUE,"Hogged Fuel Boiler (B1)";"natgas",#N/A,TRUE,"Nat. Gas Package Boiler (B2)";"cyclones",#N/A,TRUE,"Cyclones";"dryview1",#N/A,TRUE,"Dryers (1-4)";"dryview2",#N/A,TRUE,"Dryers (1-4)";"glue",#N/A,TRUE,"Press Vents (PV)";"vc",#N/A,TRUE,"Press Vents (PV)"}</definedName>
    <definedName name="wrn.r1._1_1_2" localSheetId="12" hidden="1">{"boiler",#N/A,TRUE,"Hogged Fuel Boiler (B1)";"boiltox",#N/A,TRUE,"Hogged Fuel Boiler (B1)";"natgas",#N/A,TRUE,"Nat. Gas Package Boiler (B2)";"cyclones",#N/A,TRUE,"Cyclones";"dryview1",#N/A,TRUE,"Dryers (1-4)";"dryview2",#N/A,TRUE,"Dryers (1-4)";"glue",#N/A,TRUE,"Press Vents (PV)";"vc",#N/A,TRUE,"Press Vents (PV)"}</definedName>
    <definedName name="wrn.r1._1_1_2" localSheetId="7" hidden="1">{"boiler",#N/A,TRUE,"Hogged Fuel Boiler (B1)";"boiltox",#N/A,TRUE,"Hogged Fuel Boiler (B1)";"natgas",#N/A,TRUE,"Nat. Gas Package Boiler (B2)";"cyclones",#N/A,TRUE,"Cyclones";"dryview1",#N/A,TRUE,"Dryers (1-4)";"dryview2",#N/A,TRUE,"Dryers (1-4)";"glue",#N/A,TRUE,"Press Vents (PV)";"vc",#N/A,TRUE,"Press Vents (PV)"}</definedName>
    <definedName name="wrn.r1._1_1_2" localSheetId="14" hidden="1">{"boiler",#N/A,TRUE,"Hogged Fuel Boiler (B1)";"boiltox",#N/A,TRUE,"Hogged Fuel Boiler (B1)";"natgas",#N/A,TRUE,"Nat. Gas Package Boiler (B2)";"cyclones",#N/A,TRUE,"Cyclones";"dryview1",#N/A,TRUE,"Dryers (1-4)";"dryview2",#N/A,TRUE,"Dryers (1-4)";"glue",#N/A,TRUE,"Press Vents (PV)";"vc",#N/A,TRUE,"Press Vents (PV)"}</definedName>
    <definedName name="wrn.r1._1_1_2" hidden="1">{"boiler",#N/A,TRUE,"Hogged Fuel Boiler (B1)";"boiltox",#N/A,TRUE,"Hogged Fuel Boiler (B1)";"natgas",#N/A,TRUE,"Nat. Gas Package Boiler (B2)";"cyclones",#N/A,TRUE,"Cyclones";"dryview1",#N/A,TRUE,"Dryers (1-4)";"dryview2",#N/A,TRUE,"Dryers (1-4)";"glue",#N/A,TRUE,"Press Vents (PV)";"vc",#N/A,TRUE,"Press Vents (PV)"}</definedName>
    <definedName name="wrn.r1._1_2" localSheetId="12" hidden="1">{"boiler",#N/A,TRUE,"Hogged Fuel Boiler (B1)";"boiltox",#N/A,TRUE,"Hogged Fuel Boiler (B1)";"natgas",#N/A,TRUE,"Nat. Gas Package Boiler (B2)";"cyclones",#N/A,TRUE,"Cyclones";"dryview1",#N/A,TRUE,"Dryers (1-4)";"dryview2",#N/A,TRUE,"Dryers (1-4)";"glue",#N/A,TRUE,"Press Vents (PV)";"vc",#N/A,TRUE,"Press Vents (PV)"}</definedName>
    <definedName name="wrn.r1._1_2" localSheetId="7" hidden="1">{"boiler",#N/A,TRUE,"Hogged Fuel Boiler (B1)";"boiltox",#N/A,TRUE,"Hogged Fuel Boiler (B1)";"natgas",#N/A,TRUE,"Nat. Gas Package Boiler (B2)";"cyclones",#N/A,TRUE,"Cyclones";"dryview1",#N/A,TRUE,"Dryers (1-4)";"dryview2",#N/A,TRUE,"Dryers (1-4)";"glue",#N/A,TRUE,"Press Vents (PV)";"vc",#N/A,TRUE,"Press Vents (PV)"}</definedName>
    <definedName name="wrn.r1._1_2" localSheetId="14" hidden="1">{"boiler",#N/A,TRUE,"Hogged Fuel Boiler (B1)";"boiltox",#N/A,TRUE,"Hogged Fuel Boiler (B1)";"natgas",#N/A,TRUE,"Nat. Gas Package Boiler (B2)";"cyclones",#N/A,TRUE,"Cyclones";"dryview1",#N/A,TRUE,"Dryers (1-4)";"dryview2",#N/A,TRUE,"Dryers (1-4)";"glue",#N/A,TRUE,"Press Vents (PV)";"vc",#N/A,TRUE,"Press Vents (PV)"}</definedName>
    <definedName name="wrn.r1._1_2" hidden="1">{"boiler",#N/A,TRUE,"Hogged Fuel Boiler (B1)";"boiltox",#N/A,TRUE,"Hogged Fuel Boiler (B1)";"natgas",#N/A,TRUE,"Nat. Gas Package Boiler (B2)";"cyclones",#N/A,TRUE,"Cyclones";"dryview1",#N/A,TRUE,"Dryers (1-4)";"dryview2",#N/A,TRUE,"Dryers (1-4)";"glue",#N/A,TRUE,"Press Vents (PV)";"vc",#N/A,TRUE,"Press Vents (PV)"}</definedName>
    <definedName name="wrn.r1._1_2_1" localSheetId="12" hidden="1">{"boiler",#N/A,TRUE,"Hogged Fuel Boiler (B1)";"boiltox",#N/A,TRUE,"Hogged Fuel Boiler (B1)";"natgas",#N/A,TRUE,"Nat. Gas Package Boiler (B2)";"cyclones",#N/A,TRUE,"Cyclones";"dryview1",#N/A,TRUE,"Dryers (1-4)";"dryview2",#N/A,TRUE,"Dryers (1-4)";"glue",#N/A,TRUE,"Press Vents (PV)";"vc",#N/A,TRUE,"Press Vents (PV)"}</definedName>
    <definedName name="wrn.r1._1_2_1" localSheetId="7" hidden="1">{"boiler",#N/A,TRUE,"Hogged Fuel Boiler (B1)";"boiltox",#N/A,TRUE,"Hogged Fuel Boiler (B1)";"natgas",#N/A,TRUE,"Nat. Gas Package Boiler (B2)";"cyclones",#N/A,TRUE,"Cyclones";"dryview1",#N/A,TRUE,"Dryers (1-4)";"dryview2",#N/A,TRUE,"Dryers (1-4)";"glue",#N/A,TRUE,"Press Vents (PV)";"vc",#N/A,TRUE,"Press Vents (PV)"}</definedName>
    <definedName name="wrn.r1._1_2_1" localSheetId="14" hidden="1">{"boiler",#N/A,TRUE,"Hogged Fuel Boiler (B1)";"boiltox",#N/A,TRUE,"Hogged Fuel Boiler (B1)";"natgas",#N/A,TRUE,"Nat. Gas Package Boiler (B2)";"cyclones",#N/A,TRUE,"Cyclones";"dryview1",#N/A,TRUE,"Dryers (1-4)";"dryview2",#N/A,TRUE,"Dryers (1-4)";"glue",#N/A,TRUE,"Press Vents (PV)";"vc",#N/A,TRUE,"Press Vents (PV)"}</definedName>
    <definedName name="wrn.r1._1_2_1" hidden="1">{"boiler",#N/A,TRUE,"Hogged Fuel Boiler (B1)";"boiltox",#N/A,TRUE,"Hogged Fuel Boiler (B1)";"natgas",#N/A,TRUE,"Nat. Gas Package Boiler (B2)";"cyclones",#N/A,TRUE,"Cyclones";"dryview1",#N/A,TRUE,"Dryers (1-4)";"dryview2",#N/A,TRUE,"Dryers (1-4)";"glue",#N/A,TRUE,"Press Vents (PV)";"vc",#N/A,TRUE,"Press Vents (PV)"}</definedName>
    <definedName name="wrn.r1._1_2_2" localSheetId="12" hidden="1">{"boiler",#N/A,TRUE,"Hogged Fuel Boiler (B1)";"boiltox",#N/A,TRUE,"Hogged Fuel Boiler (B1)";"natgas",#N/A,TRUE,"Nat. Gas Package Boiler (B2)";"cyclones",#N/A,TRUE,"Cyclones";"dryview1",#N/A,TRUE,"Dryers (1-4)";"dryview2",#N/A,TRUE,"Dryers (1-4)";"glue",#N/A,TRUE,"Press Vents (PV)";"vc",#N/A,TRUE,"Press Vents (PV)"}</definedName>
    <definedName name="wrn.r1._1_2_2" localSheetId="7" hidden="1">{"boiler",#N/A,TRUE,"Hogged Fuel Boiler (B1)";"boiltox",#N/A,TRUE,"Hogged Fuel Boiler (B1)";"natgas",#N/A,TRUE,"Nat. Gas Package Boiler (B2)";"cyclones",#N/A,TRUE,"Cyclones";"dryview1",#N/A,TRUE,"Dryers (1-4)";"dryview2",#N/A,TRUE,"Dryers (1-4)";"glue",#N/A,TRUE,"Press Vents (PV)";"vc",#N/A,TRUE,"Press Vents (PV)"}</definedName>
    <definedName name="wrn.r1._1_2_2" localSheetId="14" hidden="1">{"boiler",#N/A,TRUE,"Hogged Fuel Boiler (B1)";"boiltox",#N/A,TRUE,"Hogged Fuel Boiler (B1)";"natgas",#N/A,TRUE,"Nat. Gas Package Boiler (B2)";"cyclones",#N/A,TRUE,"Cyclones";"dryview1",#N/A,TRUE,"Dryers (1-4)";"dryview2",#N/A,TRUE,"Dryers (1-4)";"glue",#N/A,TRUE,"Press Vents (PV)";"vc",#N/A,TRUE,"Press Vents (PV)"}</definedName>
    <definedName name="wrn.r1._1_2_2" hidden="1">{"boiler",#N/A,TRUE,"Hogged Fuel Boiler (B1)";"boiltox",#N/A,TRUE,"Hogged Fuel Boiler (B1)";"natgas",#N/A,TRUE,"Nat. Gas Package Boiler (B2)";"cyclones",#N/A,TRUE,"Cyclones";"dryview1",#N/A,TRUE,"Dryers (1-4)";"dryview2",#N/A,TRUE,"Dryers (1-4)";"glue",#N/A,TRUE,"Press Vents (PV)";"vc",#N/A,TRUE,"Press Vents (PV)"}</definedName>
    <definedName name="wrn.r1._1_3" localSheetId="12" hidden="1">{"boiler",#N/A,TRUE,"Hogged Fuel Boiler (B1)";"boiltox",#N/A,TRUE,"Hogged Fuel Boiler (B1)";"natgas",#N/A,TRUE,"Nat. Gas Package Boiler (B2)";"cyclones",#N/A,TRUE,"Cyclones";"dryview1",#N/A,TRUE,"Dryers (1-4)";"dryview2",#N/A,TRUE,"Dryers (1-4)";"glue",#N/A,TRUE,"Press Vents (PV)";"vc",#N/A,TRUE,"Press Vents (PV)"}</definedName>
    <definedName name="wrn.r1._1_3" localSheetId="7" hidden="1">{"boiler",#N/A,TRUE,"Hogged Fuel Boiler (B1)";"boiltox",#N/A,TRUE,"Hogged Fuel Boiler (B1)";"natgas",#N/A,TRUE,"Nat. Gas Package Boiler (B2)";"cyclones",#N/A,TRUE,"Cyclones";"dryview1",#N/A,TRUE,"Dryers (1-4)";"dryview2",#N/A,TRUE,"Dryers (1-4)";"glue",#N/A,TRUE,"Press Vents (PV)";"vc",#N/A,TRUE,"Press Vents (PV)"}</definedName>
    <definedName name="wrn.r1._1_3" localSheetId="14" hidden="1">{"boiler",#N/A,TRUE,"Hogged Fuel Boiler (B1)";"boiltox",#N/A,TRUE,"Hogged Fuel Boiler (B1)";"natgas",#N/A,TRUE,"Nat. Gas Package Boiler (B2)";"cyclones",#N/A,TRUE,"Cyclones";"dryview1",#N/A,TRUE,"Dryers (1-4)";"dryview2",#N/A,TRUE,"Dryers (1-4)";"glue",#N/A,TRUE,"Press Vents (PV)";"vc",#N/A,TRUE,"Press Vents (PV)"}</definedName>
    <definedName name="wrn.r1._1_3" hidden="1">{"boiler",#N/A,TRUE,"Hogged Fuel Boiler (B1)";"boiltox",#N/A,TRUE,"Hogged Fuel Boiler (B1)";"natgas",#N/A,TRUE,"Nat. Gas Package Boiler (B2)";"cyclones",#N/A,TRUE,"Cyclones";"dryview1",#N/A,TRUE,"Dryers (1-4)";"dryview2",#N/A,TRUE,"Dryers (1-4)";"glue",#N/A,TRUE,"Press Vents (PV)";"vc",#N/A,TRUE,"Press Vents (PV)"}</definedName>
    <definedName name="wrn.r1._1_3_1" localSheetId="12" hidden="1">{"boiler",#N/A,TRUE,"Hogged Fuel Boiler (B1)";"boiltox",#N/A,TRUE,"Hogged Fuel Boiler (B1)";"natgas",#N/A,TRUE,"Nat. Gas Package Boiler (B2)";"cyclones",#N/A,TRUE,"Cyclones";"dryview1",#N/A,TRUE,"Dryers (1-4)";"dryview2",#N/A,TRUE,"Dryers (1-4)";"glue",#N/A,TRUE,"Press Vents (PV)";"vc",#N/A,TRUE,"Press Vents (PV)"}</definedName>
    <definedName name="wrn.r1._1_3_1" localSheetId="7" hidden="1">{"boiler",#N/A,TRUE,"Hogged Fuel Boiler (B1)";"boiltox",#N/A,TRUE,"Hogged Fuel Boiler (B1)";"natgas",#N/A,TRUE,"Nat. Gas Package Boiler (B2)";"cyclones",#N/A,TRUE,"Cyclones";"dryview1",#N/A,TRUE,"Dryers (1-4)";"dryview2",#N/A,TRUE,"Dryers (1-4)";"glue",#N/A,TRUE,"Press Vents (PV)";"vc",#N/A,TRUE,"Press Vents (PV)"}</definedName>
    <definedName name="wrn.r1._1_3_1" localSheetId="14" hidden="1">{"boiler",#N/A,TRUE,"Hogged Fuel Boiler (B1)";"boiltox",#N/A,TRUE,"Hogged Fuel Boiler (B1)";"natgas",#N/A,TRUE,"Nat. Gas Package Boiler (B2)";"cyclones",#N/A,TRUE,"Cyclones";"dryview1",#N/A,TRUE,"Dryers (1-4)";"dryview2",#N/A,TRUE,"Dryers (1-4)";"glue",#N/A,TRUE,"Press Vents (PV)";"vc",#N/A,TRUE,"Press Vents (PV)"}</definedName>
    <definedName name="wrn.r1._1_3_1" hidden="1">{"boiler",#N/A,TRUE,"Hogged Fuel Boiler (B1)";"boiltox",#N/A,TRUE,"Hogged Fuel Boiler (B1)";"natgas",#N/A,TRUE,"Nat. Gas Package Boiler (B2)";"cyclones",#N/A,TRUE,"Cyclones";"dryview1",#N/A,TRUE,"Dryers (1-4)";"dryview2",#N/A,TRUE,"Dryers (1-4)";"glue",#N/A,TRUE,"Press Vents (PV)";"vc",#N/A,TRUE,"Press Vents (PV)"}</definedName>
    <definedName name="wrn.r1._1_3_2" localSheetId="12" hidden="1">{"boiler",#N/A,TRUE,"Hogged Fuel Boiler (B1)";"boiltox",#N/A,TRUE,"Hogged Fuel Boiler (B1)";"natgas",#N/A,TRUE,"Nat. Gas Package Boiler (B2)";"cyclones",#N/A,TRUE,"Cyclones";"dryview1",#N/A,TRUE,"Dryers (1-4)";"dryview2",#N/A,TRUE,"Dryers (1-4)";"glue",#N/A,TRUE,"Press Vents (PV)";"vc",#N/A,TRUE,"Press Vents (PV)"}</definedName>
    <definedName name="wrn.r1._1_3_2" localSheetId="7" hidden="1">{"boiler",#N/A,TRUE,"Hogged Fuel Boiler (B1)";"boiltox",#N/A,TRUE,"Hogged Fuel Boiler (B1)";"natgas",#N/A,TRUE,"Nat. Gas Package Boiler (B2)";"cyclones",#N/A,TRUE,"Cyclones";"dryview1",#N/A,TRUE,"Dryers (1-4)";"dryview2",#N/A,TRUE,"Dryers (1-4)";"glue",#N/A,TRUE,"Press Vents (PV)";"vc",#N/A,TRUE,"Press Vents (PV)"}</definedName>
    <definedName name="wrn.r1._1_3_2" localSheetId="14" hidden="1">{"boiler",#N/A,TRUE,"Hogged Fuel Boiler (B1)";"boiltox",#N/A,TRUE,"Hogged Fuel Boiler (B1)";"natgas",#N/A,TRUE,"Nat. Gas Package Boiler (B2)";"cyclones",#N/A,TRUE,"Cyclones";"dryview1",#N/A,TRUE,"Dryers (1-4)";"dryview2",#N/A,TRUE,"Dryers (1-4)";"glue",#N/A,TRUE,"Press Vents (PV)";"vc",#N/A,TRUE,"Press Vents (PV)"}</definedName>
    <definedName name="wrn.r1._1_3_2" hidden="1">{"boiler",#N/A,TRUE,"Hogged Fuel Boiler (B1)";"boiltox",#N/A,TRUE,"Hogged Fuel Boiler (B1)";"natgas",#N/A,TRUE,"Nat. Gas Package Boiler (B2)";"cyclones",#N/A,TRUE,"Cyclones";"dryview1",#N/A,TRUE,"Dryers (1-4)";"dryview2",#N/A,TRUE,"Dryers (1-4)";"glue",#N/A,TRUE,"Press Vents (PV)";"vc",#N/A,TRUE,"Press Vents (PV)"}</definedName>
    <definedName name="wrn.r1._1_4" localSheetId="12" hidden="1">{"boiler",#N/A,TRUE,"Hogged Fuel Boiler (B1)";"boiltox",#N/A,TRUE,"Hogged Fuel Boiler (B1)";"natgas",#N/A,TRUE,"Nat. Gas Package Boiler (B2)";"cyclones",#N/A,TRUE,"Cyclones";"dryview1",#N/A,TRUE,"Dryers (1-4)";"dryview2",#N/A,TRUE,"Dryers (1-4)";"glue",#N/A,TRUE,"Press Vents (PV)";"vc",#N/A,TRUE,"Press Vents (PV)"}</definedName>
    <definedName name="wrn.r1._1_4" localSheetId="7" hidden="1">{"boiler",#N/A,TRUE,"Hogged Fuel Boiler (B1)";"boiltox",#N/A,TRUE,"Hogged Fuel Boiler (B1)";"natgas",#N/A,TRUE,"Nat. Gas Package Boiler (B2)";"cyclones",#N/A,TRUE,"Cyclones";"dryview1",#N/A,TRUE,"Dryers (1-4)";"dryview2",#N/A,TRUE,"Dryers (1-4)";"glue",#N/A,TRUE,"Press Vents (PV)";"vc",#N/A,TRUE,"Press Vents (PV)"}</definedName>
    <definedName name="wrn.r1._1_4" localSheetId="14" hidden="1">{"boiler",#N/A,TRUE,"Hogged Fuel Boiler (B1)";"boiltox",#N/A,TRUE,"Hogged Fuel Boiler (B1)";"natgas",#N/A,TRUE,"Nat. Gas Package Boiler (B2)";"cyclones",#N/A,TRUE,"Cyclones";"dryview1",#N/A,TRUE,"Dryers (1-4)";"dryview2",#N/A,TRUE,"Dryers (1-4)";"glue",#N/A,TRUE,"Press Vents (PV)";"vc",#N/A,TRUE,"Press Vents (PV)"}</definedName>
    <definedName name="wrn.r1._1_4" hidden="1">{"boiler",#N/A,TRUE,"Hogged Fuel Boiler (B1)";"boiltox",#N/A,TRUE,"Hogged Fuel Boiler (B1)";"natgas",#N/A,TRUE,"Nat. Gas Package Boiler (B2)";"cyclones",#N/A,TRUE,"Cyclones";"dryview1",#N/A,TRUE,"Dryers (1-4)";"dryview2",#N/A,TRUE,"Dryers (1-4)";"glue",#N/A,TRUE,"Press Vents (PV)";"vc",#N/A,TRUE,"Press Vents (PV)"}</definedName>
    <definedName name="wrn.r1._1_4_1" localSheetId="12" hidden="1">{"boiler",#N/A,TRUE,"Hogged Fuel Boiler (B1)";"boiltox",#N/A,TRUE,"Hogged Fuel Boiler (B1)";"natgas",#N/A,TRUE,"Nat. Gas Package Boiler (B2)";"cyclones",#N/A,TRUE,"Cyclones";"dryview1",#N/A,TRUE,"Dryers (1-4)";"dryview2",#N/A,TRUE,"Dryers (1-4)";"glue",#N/A,TRUE,"Press Vents (PV)";"vc",#N/A,TRUE,"Press Vents (PV)"}</definedName>
    <definedName name="wrn.r1._1_4_1" localSheetId="7" hidden="1">{"boiler",#N/A,TRUE,"Hogged Fuel Boiler (B1)";"boiltox",#N/A,TRUE,"Hogged Fuel Boiler (B1)";"natgas",#N/A,TRUE,"Nat. Gas Package Boiler (B2)";"cyclones",#N/A,TRUE,"Cyclones";"dryview1",#N/A,TRUE,"Dryers (1-4)";"dryview2",#N/A,TRUE,"Dryers (1-4)";"glue",#N/A,TRUE,"Press Vents (PV)";"vc",#N/A,TRUE,"Press Vents (PV)"}</definedName>
    <definedName name="wrn.r1._1_4_1" localSheetId="14" hidden="1">{"boiler",#N/A,TRUE,"Hogged Fuel Boiler (B1)";"boiltox",#N/A,TRUE,"Hogged Fuel Boiler (B1)";"natgas",#N/A,TRUE,"Nat. Gas Package Boiler (B2)";"cyclones",#N/A,TRUE,"Cyclones";"dryview1",#N/A,TRUE,"Dryers (1-4)";"dryview2",#N/A,TRUE,"Dryers (1-4)";"glue",#N/A,TRUE,"Press Vents (PV)";"vc",#N/A,TRUE,"Press Vents (PV)"}</definedName>
    <definedName name="wrn.r1._1_4_1" hidden="1">{"boiler",#N/A,TRUE,"Hogged Fuel Boiler (B1)";"boiltox",#N/A,TRUE,"Hogged Fuel Boiler (B1)";"natgas",#N/A,TRUE,"Nat. Gas Package Boiler (B2)";"cyclones",#N/A,TRUE,"Cyclones";"dryview1",#N/A,TRUE,"Dryers (1-4)";"dryview2",#N/A,TRUE,"Dryers (1-4)";"glue",#N/A,TRUE,"Press Vents (PV)";"vc",#N/A,TRUE,"Press Vents (PV)"}</definedName>
    <definedName name="wrn.r1._1_4_2" localSheetId="12" hidden="1">{"boiler",#N/A,TRUE,"Hogged Fuel Boiler (B1)";"boiltox",#N/A,TRUE,"Hogged Fuel Boiler (B1)";"natgas",#N/A,TRUE,"Nat. Gas Package Boiler (B2)";"cyclones",#N/A,TRUE,"Cyclones";"dryview1",#N/A,TRUE,"Dryers (1-4)";"dryview2",#N/A,TRUE,"Dryers (1-4)";"glue",#N/A,TRUE,"Press Vents (PV)";"vc",#N/A,TRUE,"Press Vents (PV)"}</definedName>
    <definedName name="wrn.r1._1_4_2" localSheetId="7" hidden="1">{"boiler",#N/A,TRUE,"Hogged Fuel Boiler (B1)";"boiltox",#N/A,TRUE,"Hogged Fuel Boiler (B1)";"natgas",#N/A,TRUE,"Nat. Gas Package Boiler (B2)";"cyclones",#N/A,TRUE,"Cyclones";"dryview1",#N/A,TRUE,"Dryers (1-4)";"dryview2",#N/A,TRUE,"Dryers (1-4)";"glue",#N/A,TRUE,"Press Vents (PV)";"vc",#N/A,TRUE,"Press Vents (PV)"}</definedName>
    <definedName name="wrn.r1._1_4_2" localSheetId="14" hidden="1">{"boiler",#N/A,TRUE,"Hogged Fuel Boiler (B1)";"boiltox",#N/A,TRUE,"Hogged Fuel Boiler (B1)";"natgas",#N/A,TRUE,"Nat. Gas Package Boiler (B2)";"cyclones",#N/A,TRUE,"Cyclones";"dryview1",#N/A,TRUE,"Dryers (1-4)";"dryview2",#N/A,TRUE,"Dryers (1-4)";"glue",#N/A,TRUE,"Press Vents (PV)";"vc",#N/A,TRUE,"Press Vents (PV)"}</definedName>
    <definedName name="wrn.r1._1_4_2" hidden="1">{"boiler",#N/A,TRUE,"Hogged Fuel Boiler (B1)";"boiltox",#N/A,TRUE,"Hogged Fuel Boiler (B1)";"natgas",#N/A,TRUE,"Nat. Gas Package Boiler (B2)";"cyclones",#N/A,TRUE,"Cyclones";"dryview1",#N/A,TRUE,"Dryers (1-4)";"dryview2",#N/A,TRUE,"Dryers (1-4)";"glue",#N/A,TRUE,"Press Vents (PV)";"vc",#N/A,TRUE,"Press Vents (PV)"}</definedName>
    <definedName name="wrn.r1._1_5" localSheetId="12" hidden="1">{"boiler",#N/A,TRUE,"Hogged Fuel Boiler (B1)";"boiltox",#N/A,TRUE,"Hogged Fuel Boiler (B1)";"natgas",#N/A,TRUE,"Nat. Gas Package Boiler (B2)";"cyclones",#N/A,TRUE,"Cyclones";"dryview1",#N/A,TRUE,"Dryers (1-4)";"dryview2",#N/A,TRUE,"Dryers (1-4)";"glue",#N/A,TRUE,"Press Vents (PV)";"vc",#N/A,TRUE,"Press Vents (PV)"}</definedName>
    <definedName name="wrn.r1._1_5" localSheetId="7" hidden="1">{"boiler",#N/A,TRUE,"Hogged Fuel Boiler (B1)";"boiltox",#N/A,TRUE,"Hogged Fuel Boiler (B1)";"natgas",#N/A,TRUE,"Nat. Gas Package Boiler (B2)";"cyclones",#N/A,TRUE,"Cyclones";"dryview1",#N/A,TRUE,"Dryers (1-4)";"dryview2",#N/A,TRUE,"Dryers (1-4)";"glue",#N/A,TRUE,"Press Vents (PV)";"vc",#N/A,TRUE,"Press Vents (PV)"}</definedName>
    <definedName name="wrn.r1._1_5" localSheetId="14" hidden="1">{"boiler",#N/A,TRUE,"Hogged Fuel Boiler (B1)";"boiltox",#N/A,TRUE,"Hogged Fuel Boiler (B1)";"natgas",#N/A,TRUE,"Nat. Gas Package Boiler (B2)";"cyclones",#N/A,TRUE,"Cyclones";"dryview1",#N/A,TRUE,"Dryers (1-4)";"dryview2",#N/A,TRUE,"Dryers (1-4)";"glue",#N/A,TRUE,"Press Vents (PV)";"vc",#N/A,TRUE,"Press Vents (PV)"}</definedName>
    <definedName name="wrn.r1._1_5" hidden="1">{"boiler",#N/A,TRUE,"Hogged Fuel Boiler (B1)";"boiltox",#N/A,TRUE,"Hogged Fuel Boiler (B1)";"natgas",#N/A,TRUE,"Nat. Gas Package Boiler (B2)";"cyclones",#N/A,TRUE,"Cyclones";"dryview1",#N/A,TRUE,"Dryers (1-4)";"dryview2",#N/A,TRUE,"Dryers (1-4)";"glue",#N/A,TRUE,"Press Vents (PV)";"vc",#N/A,TRUE,"Press Vents (PV)"}</definedName>
    <definedName name="wrn.r1._1_5_1" localSheetId="12" hidden="1">{"boiler",#N/A,TRUE,"Hogged Fuel Boiler (B1)";"boiltox",#N/A,TRUE,"Hogged Fuel Boiler (B1)";"natgas",#N/A,TRUE,"Nat. Gas Package Boiler (B2)";"cyclones",#N/A,TRUE,"Cyclones";"dryview1",#N/A,TRUE,"Dryers (1-4)";"dryview2",#N/A,TRUE,"Dryers (1-4)";"glue",#N/A,TRUE,"Press Vents (PV)";"vc",#N/A,TRUE,"Press Vents (PV)"}</definedName>
    <definedName name="wrn.r1._1_5_1" localSheetId="7" hidden="1">{"boiler",#N/A,TRUE,"Hogged Fuel Boiler (B1)";"boiltox",#N/A,TRUE,"Hogged Fuel Boiler (B1)";"natgas",#N/A,TRUE,"Nat. Gas Package Boiler (B2)";"cyclones",#N/A,TRUE,"Cyclones";"dryview1",#N/A,TRUE,"Dryers (1-4)";"dryview2",#N/A,TRUE,"Dryers (1-4)";"glue",#N/A,TRUE,"Press Vents (PV)";"vc",#N/A,TRUE,"Press Vents (PV)"}</definedName>
    <definedName name="wrn.r1._1_5_1" localSheetId="14" hidden="1">{"boiler",#N/A,TRUE,"Hogged Fuel Boiler (B1)";"boiltox",#N/A,TRUE,"Hogged Fuel Boiler (B1)";"natgas",#N/A,TRUE,"Nat. Gas Package Boiler (B2)";"cyclones",#N/A,TRUE,"Cyclones";"dryview1",#N/A,TRUE,"Dryers (1-4)";"dryview2",#N/A,TRUE,"Dryers (1-4)";"glue",#N/A,TRUE,"Press Vents (PV)";"vc",#N/A,TRUE,"Press Vents (PV)"}</definedName>
    <definedName name="wrn.r1._1_5_1" hidden="1">{"boiler",#N/A,TRUE,"Hogged Fuel Boiler (B1)";"boiltox",#N/A,TRUE,"Hogged Fuel Boiler (B1)";"natgas",#N/A,TRUE,"Nat. Gas Package Boiler (B2)";"cyclones",#N/A,TRUE,"Cyclones";"dryview1",#N/A,TRUE,"Dryers (1-4)";"dryview2",#N/A,TRUE,"Dryers (1-4)";"glue",#N/A,TRUE,"Press Vents (PV)";"vc",#N/A,TRUE,"Press Vents (PV)"}</definedName>
    <definedName name="wrn.r1._1_5_2" localSheetId="12" hidden="1">{"boiler",#N/A,TRUE,"Hogged Fuel Boiler (B1)";"boiltox",#N/A,TRUE,"Hogged Fuel Boiler (B1)";"natgas",#N/A,TRUE,"Nat. Gas Package Boiler (B2)";"cyclones",#N/A,TRUE,"Cyclones";"dryview1",#N/A,TRUE,"Dryers (1-4)";"dryview2",#N/A,TRUE,"Dryers (1-4)";"glue",#N/A,TRUE,"Press Vents (PV)";"vc",#N/A,TRUE,"Press Vents (PV)"}</definedName>
    <definedName name="wrn.r1._1_5_2" localSheetId="7" hidden="1">{"boiler",#N/A,TRUE,"Hogged Fuel Boiler (B1)";"boiltox",#N/A,TRUE,"Hogged Fuel Boiler (B1)";"natgas",#N/A,TRUE,"Nat. Gas Package Boiler (B2)";"cyclones",#N/A,TRUE,"Cyclones";"dryview1",#N/A,TRUE,"Dryers (1-4)";"dryview2",#N/A,TRUE,"Dryers (1-4)";"glue",#N/A,TRUE,"Press Vents (PV)";"vc",#N/A,TRUE,"Press Vents (PV)"}</definedName>
    <definedName name="wrn.r1._1_5_2" localSheetId="14" hidden="1">{"boiler",#N/A,TRUE,"Hogged Fuel Boiler (B1)";"boiltox",#N/A,TRUE,"Hogged Fuel Boiler (B1)";"natgas",#N/A,TRUE,"Nat. Gas Package Boiler (B2)";"cyclones",#N/A,TRUE,"Cyclones";"dryview1",#N/A,TRUE,"Dryers (1-4)";"dryview2",#N/A,TRUE,"Dryers (1-4)";"glue",#N/A,TRUE,"Press Vents (PV)";"vc",#N/A,TRUE,"Press Vents (PV)"}</definedName>
    <definedName name="wrn.r1._1_5_2" hidden="1">{"boiler",#N/A,TRUE,"Hogged Fuel Boiler (B1)";"boiltox",#N/A,TRUE,"Hogged Fuel Boiler (B1)";"natgas",#N/A,TRUE,"Nat. Gas Package Boiler (B2)";"cyclones",#N/A,TRUE,"Cyclones";"dryview1",#N/A,TRUE,"Dryers (1-4)";"dryview2",#N/A,TRUE,"Dryers (1-4)";"glue",#N/A,TRUE,"Press Vents (PV)";"vc",#N/A,TRUE,"Press Vents (PV)"}</definedName>
    <definedName name="wrn.r1._2" localSheetId="12" hidden="1">{"boiler",#N/A,TRUE,"Hogged Fuel Boiler (B1)";"boiltox",#N/A,TRUE,"Hogged Fuel Boiler (B1)";"natgas",#N/A,TRUE,"Nat. Gas Package Boiler (B2)";"cyclones",#N/A,TRUE,"Cyclones";"dryview1",#N/A,TRUE,"Dryers (1-4)";"dryview2",#N/A,TRUE,"Dryers (1-4)";"glue",#N/A,TRUE,"Press Vents (PV)";"vc",#N/A,TRUE,"Press Vents (PV)"}</definedName>
    <definedName name="wrn.r1._2" localSheetId="7" hidden="1">{"boiler",#N/A,TRUE,"Hogged Fuel Boiler (B1)";"boiltox",#N/A,TRUE,"Hogged Fuel Boiler (B1)";"natgas",#N/A,TRUE,"Nat. Gas Package Boiler (B2)";"cyclones",#N/A,TRUE,"Cyclones";"dryview1",#N/A,TRUE,"Dryers (1-4)";"dryview2",#N/A,TRUE,"Dryers (1-4)";"glue",#N/A,TRUE,"Press Vents (PV)";"vc",#N/A,TRUE,"Press Vents (PV)"}</definedName>
    <definedName name="wrn.r1._2" localSheetId="14" hidden="1">{"boiler",#N/A,TRUE,"Hogged Fuel Boiler (B1)";"boiltox",#N/A,TRUE,"Hogged Fuel Boiler (B1)";"natgas",#N/A,TRUE,"Nat. Gas Package Boiler (B2)";"cyclones",#N/A,TRUE,"Cyclones";"dryview1",#N/A,TRUE,"Dryers (1-4)";"dryview2",#N/A,TRUE,"Dryers (1-4)";"glue",#N/A,TRUE,"Press Vents (PV)";"vc",#N/A,TRUE,"Press Vents (PV)"}</definedName>
    <definedName name="wrn.r1._2" hidden="1">{"boiler",#N/A,TRUE,"Hogged Fuel Boiler (B1)";"boiltox",#N/A,TRUE,"Hogged Fuel Boiler (B1)";"natgas",#N/A,TRUE,"Nat. Gas Package Boiler (B2)";"cyclones",#N/A,TRUE,"Cyclones";"dryview1",#N/A,TRUE,"Dryers (1-4)";"dryview2",#N/A,TRUE,"Dryers (1-4)";"glue",#N/A,TRUE,"Press Vents (PV)";"vc",#N/A,TRUE,"Press Vents (PV)"}</definedName>
    <definedName name="wrn.r1._2_1" localSheetId="12" hidden="1">{"boiler",#N/A,TRUE,"Hogged Fuel Boiler (B1)";"boiltox",#N/A,TRUE,"Hogged Fuel Boiler (B1)";"natgas",#N/A,TRUE,"Nat. Gas Package Boiler (B2)";"cyclones",#N/A,TRUE,"Cyclones";"dryview1",#N/A,TRUE,"Dryers (1-4)";"dryview2",#N/A,TRUE,"Dryers (1-4)";"glue",#N/A,TRUE,"Press Vents (PV)";"vc",#N/A,TRUE,"Press Vents (PV)"}</definedName>
    <definedName name="wrn.r1._2_1" localSheetId="7" hidden="1">{"boiler",#N/A,TRUE,"Hogged Fuel Boiler (B1)";"boiltox",#N/A,TRUE,"Hogged Fuel Boiler (B1)";"natgas",#N/A,TRUE,"Nat. Gas Package Boiler (B2)";"cyclones",#N/A,TRUE,"Cyclones";"dryview1",#N/A,TRUE,"Dryers (1-4)";"dryview2",#N/A,TRUE,"Dryers (1-4)";"glue",#N/A,TRUE,"Press Vents (PV)";"vc",#N/A,TRUE,"Press Vents (PV)"}</definedName>
    <definedName name="wrn.r1._2_1" localSheetId="14" hidden="1">{"boiler",#N/A,TRUE,"Hogged Fuel Boiler (B1)";"boiltox",#N/A,TRUE,"Hogged Fuel Boiler (B1)";"natgas",#N/A,TRUE,"Nat. Gas Package Boiler (B2)";"cyclones",#N/A,TRUE,"Cyclones";"dryview1",#N/A,TRUE,"Dryers (1-4)";"dryview2",#N/A,TRUE,"Dryers (1-4)";"glue",#N/A,TRUE,"Press Vents (PV)";"vc",#N/A,TRUE,"Press Vents (PV)"}</definedName>
    <definedName name="wrn.r1._2_1" hidden="1">{"boiler",#N/A,TRUE,"Hogged Fuel Boiler (B1)";"boiltox",#N/A,TRUE,"Hogged Fuel Boiler (B1)";"natgas",#N/A,TRUE,"Nat. Gas Package Boiler (B2)";"cyclones",#N/A,TRUE,"Cyclones";"dryview1",#N/A,TRUE,"Dryers (1-4)";"dryview2",#N/A,TRUE,"Dryers (1-4)";"glue",#N/A,TRUE,"Press Vents (PV)";"vc",#N/A,TRUE,"Press Vents (PV)"}</definedName>
    <definedName name="wrn.r1._2_1_1" localSheetId="12" hidden="1">{"boiler",#N/A,TRUE,"Hogged Fuel Boiler (B1)";"boiltox",#N/A,TRUE,"Hogged Fuel Boiler (B1)";"natgas",#N/A,TRUE,"Nat. Gas Package Boiler (B2)";"cyclones",#N/A,TRUE,"Cyclones";"dryview1",#N/A,TRUE,"Dryers (1-4)";"dryview2",#N/A,TRUE,"Dryers (1-4)";"glue",#N/A,TRUE,"Press Vents (PV)";"vc",#N/A,TRUE,"Press Vents (PV)"}</definedName>
    <definedName name="wrn.r1._2_1_1" localSheetId="7" hidden="1">{"boiler",#N/A,TRUE,"Hogged Fuel Boiler (B1)";"boiltox",#N/A,TRUE,"Hogged Fuel Boiler (B1)";"natgas",#N/A,TRUE,"Nat. Gas Package Boiler (B2)";"cyclones",#N/A,TRUE,"Cyclones";"dryview1",#N/A,TRUE,"Dryers (1-4)";"dryview2",#N/A,TRUE,"Dryers (1-4)";"glue",#N/A,TRUE,"Press Vents (PV)";"vc",#N/A,TRUE,"Press Vents (PV)"}</definedName>
    <definedName name="wrn.r1._2_1_1" localSheetId="14" hidden="1">{"boiler",#N/A,TRUE,"Hogged Fuel Boiler (B1)";"boiltox",#N/A,TRUE,"Hogged Fuel Boiler (B1)";"natgas",#N/A,TRUE,"Nat. Gas Package Boiler (B2)";"cyclones",#N/A,TRUE,"Cyclones";"dryview1",#N/A,TRUE,"Dryers (1-4)";"dryview2",#N/A,TRUE,"Dryers (1-4)";"glue",#N/A,TRUE,"Press Vents (PV)";"vc",#N/A,TRUE,"Press Vents (PV)"}</definedName>
    <definedName name="wrn.r1._2_1_1" hidden="1">{"boiler",#N/A,TRUE,"Hogged Fuel Boiler (B1)";"boiltox",#N/A,TRUE,"Hogged Fuel Boiler (B1)";"natgas",#N/A,TRUE,"Nat. Gas Package Boiler (B2)";"cyclones",#N/A,TRUE,"Cyclones";"dryview1",#N/A,TRUE,"Dryers (1-4)";"dryview2",#N/A,TRUE,"Dryers (1-4)";"glue",#N/A,TRUE,"Press Vents (PV)";"vc",#N/A,TRUE,"Press Vents (PV)"}</definedName>
    <definedName name="wrn.r1._2_1_1_1" localSheetId="12" hidden="1">{"boiler",#N/A,TRUE,"Hogged Fuel Boiler (B1)";"boiltox",#N/A,TRUE,"Hogged Fuel Boiler (B1)";"natgas",#N/A,TRUE,"Nat. Gas Package Boiler (B2)";"cyclones",#N/A,TRUE,"Cyclones";"dryview1",#N/A,TRUE,"Dryers (1-4)";"dryview2",#N/A,TRUE,"Dryers (1-4)";"glue",#N/A,TRUE,"Press Vents (PV)";"vc",#N/A,TRUE,"Press Vents (PV)"}</definedName>
    <definedName name="wrn.r1._2_1_1_1" localSheetId="7" hidden="1">{"boiler",#N/A,TRUE,"Hogged Fuel Boiler (B1)";"boiltox",#N/A,TRUE,"Hogged Fuel Boiler (B1)";"natgas",#N/A,TRUE,"Nat. Gas Package Boiler (B2)";"cyclones",#N/A,TRUE,"Cyclones";"dryview1",#N/A,TRUE,"Dryers (1-4)";"dryview2",#N/A,TRUE,"Dryers (1-4)";"glue",#N/A,TRUE,"Press Vents (PV)";"vc",#N/A,TRUE,"Press Vents (PV)"}</definedName>
    <definedName name="wrn.r1._2_1_1_1" localSheetId="14" hidden="1">{"boiler",#N/A,TRUE,"Hogged Fuel Boiler (B1)";"boiltox",#N/A,TRUE,"Hogged Fuel Boiler (B1)";"natgas",#N/A,TRUE,"Nat. Gas Package Boiler (B2)";"cyclones",#N/A,TRUE,"Cyclones";"dryview1",#N/A,TRUE,"Dryers (1-4)";"dryview2",#N/A,TRUE,"Dryers (1-4)";"glue",#N/A,TRUE,"Press Vents (PV)";"vc",#N/A,TRUE,"Press Vents (PV)"}</definedName>
    <definedName name="wrn.r1._2_1_1_1" hidden="1">{"boiler",#N/A,TRUE,"Hogged Fuel Boiler (B1)";"boiltox",#N/A,TRUE,"Hogged Fuel Boiler (B1)";"natgas",#N/A,TRUE,"Nat. Gas Package Boiler (B2)";"cyclones",#N/A,TRUE,"Cyclones";"dryview1",#N/A,TRUE,"Dryers (1-4)";"dryview2",#N/A,TRUE,"Dryers (1-4)";"glue",#N/A,TRUE,"Press Vents (PV)";"vc",#N/A,TRUE,"Press Vents (PV)"}</definedName>
    <definedName name="wrn.r1._2_1_1_2" localSheetId="12" hidden="1">{"boiler",#N/A,TRUE,"Hogged Fuel Boiler (B1)";"boiltox",#N/A,TRUE,"Hogged Fuel Boiler (B1)";"natgas",#N/A,TRUE,"Nat. Gas Package Boiler (B2)";"cyclones",#N/A,TRUE,"Cyclones";"dryview1",#N/A,TRUE,"Dryers (1-4)";"dryview2",#N/A,TRUE,"Dryers (1-4)";"glue",#N/A,TRUE,"Press Vents (PV)";"vc",#N/A,TRUE,"Press Vents (PV)"}</definedName>
    <definedName name="wrn.r1._2_1_1_2" localSheetId="7" hidden="1">{"boiler",#N/A,TRUE,"Hogged Fuel Boiler (B1)";"boiltox",#N/A,TRUE,"Hogged Fuel Boiler (B1)";"natgas",#N/A,TRUE,"Nat. Gas Package Boiler (B2)";"cyclones",#N/A,TRUE,"Cyclones";"dryview1",#N/A,TRUE,"Dryers (1-4)";"dryview2",#N/A,TRUE,"Dryers (1-4)";"glue",#N/A,TRUE,"Press Vents (PV)";"vc",#N/A,TRUE,"Press Vents (PV)"}</definedName>
    <definedName name="wrn.r1._2_1_1_2" localSheetId="14" hidden="1">{"boiler",#N/A,TRUE,"Hogged Fuel Boiler (B1)";"boiltox",#N/A,TRUE,"Hogged Fuel Boiler (B1)";"natgas",#N/A,TRUE,"Nat. Gas Package Boiler (B2)";"cyclones",#N/A,TRUE,"Cyclones";"dryview1",#N/A,TRUE,"Dryers (1-4)";"dryview2",#N/A,TRUE,"Dryers (1-4)";"glue",#N/A,TRUE,"Press Vents (PV)";"vc",#N/A,TRUE,"Press Vents (PV)"}</definedName>
    <definedName name="wrn.r1._2_1_1_2" hidden="1">{"boiler",#N/A,TRUE,"Hogged Fuel Boiler (B1)";"boiltox",#N/A,TRUE,"Hogged Fuel Boiler (B1)";"natgas",#N/A,TRUE,"Nat. Gas Package Boiler (B2)";"cyclones",#N/A,TRUE,"Cyclones";"dryview1",#N/A,TRUE,"Dryers (1-4)";"dryview2",#N/A,TRUE,"Dryers (1-4)";"glue",#N/A,TRUE,"Press Vents (PV)";"vc",#N/A,TRUE,"Press Vents (PV)"}</definedName>
    <definedName name="wrn.r1._2_1_2" localSheetId="12" hidden="1">{"boiler",#N/A,TRUE,"Hogged Fuel Boiler (B1)";"boiltox",#N/A,TRUE,"Hogged Fuel Boiler (B1)";"natgas",#N/A,TRUE,"Nat. Gas Package Boiler (B2)";"cyclones",#N/A,TRUE,"Cyclones";"dryview1",#N/A,TRUE,"Dryers (1-4)";"dryview2",#N/A,TRUE,"Dryers (1-4)";"glue",#N/A,TRUE,"Press Vents (PV)";"vc",#N/A,TRUE,"Press Vents (PV)"}</definedName>
    <definedName name="wrn.r1._2_1_2" localSheetId="7" hidden="1">{"boiler",#N/A,TRUE,"Hogged Fuel Boiler (B1)";"boiltox",#N/A,TRUE,"Hogged Fuel Boiler (B1)";"natgas",#N/A,TRUE,"Nat. Gas Package Boiler (B2)";"cyclones",#N/A,TRUE,"Cyclones";"dryview1",#N/A,TRUE,"Dryers (1-4)";"dryview2",#N/A,TRUE,"Dryers (1-4)";"glue",#N/A,TRUE,"Press Vents (PV)";"vc",#N/A,TRUE,"Press Vents (PV)"}</definedName>
    <definedName name="wrn.r1._2_1_2" localSheetId="14" hidden="1">{"boiler",#N/A,TRUE,"Hogged Fuel Boiler (B1)";"boiltox",#N/A,TRUE,"Hogged Fuel Boiler (B1)";"natgas",#N/A,TRUE,"Nat. Gas Package Boiler (B2)";"cyclones",#N/A,TRUE,"Cyclones";"dryview1",#N/A,TRUE,"Dryers (1-4)";"dryview2",#N/A,TRUE,"Dryers (1-4)";"glue",#N/A,TRUE,"Press Vents (PV)";"vc",#N/A,TRUE,"Press Vents (PV)"}</definedName>
    <definedName name="wrn.r1._2_1_2" hidden="1">{"boiler",#N/A,TRUE,"Hogged Fuel Boiler (B1)";"boiltox",#N/A,TRUE,"Hogged Fuel Boiler (B1)";"natgas",#N/A,TRUE,"Nat. Gas Package Boiler (B2)";"cyclones",#N/A,TRUE,"Cyclones";"dryview1",#N/A,TRUE,"Dryers (1-4)";"dryview2",#N/A,TRUE,"Dryers (1-4)";"glue",#N/A,TRUE,"Press Vents (PV)";"vc",#N/A,TRUE,"Press Vents (PV)"}</definedName>
    <definedName name="wrn.r1._2_1_2_1" localSheetId="12" hidden="1">{"boiler",#N/A,TRUE,"Hogged Fuel Boiler (B1)";"boiltox",#N/A,TRUE,"Hogged Fuel Boiler (B1)";"natgas",#N/A,TRUE,"Nat. Gas Package Boiler (B2)";"cyclones",#N/A,TRUE,"Cyclones";"dryview1",#N/A,TRUE,"Dryers (1-4)";"dryview2",#N/A,TRUE,"Dryers (1-4)";"glue",#N/A,TRUE,"Press Vents (PV)";"vc",#N/A,TRUE,"Press Vents (PV)"}</definedName>
    <definedName name="wrn.r1._2_1_2_1" localSheetId="7" hidden="1">{"boiler",#N/A,TRUE,"Hogged Fuel Boiler (B1)";"boiltox",#N/A,TRUE,"Hogged Fuel Boiler (B1)";"natgas",#N/A,TRUE,"Nat. Gas Package Boiler (B2)";"cyclones",#N/A,TRUE,"Cyclones";"dryview1",#N/A,TRUE,"Dryers (1-4)";"dryview2",#N/A,TRUE,"Dryers (1-4)";"glue",#N/A,TRUE,"Press Vents (PV)";"vc",#N/A,TRUE,"Press Vents (PV)"}</definedName>
    <definedName name="wrn.r1._2_1_2_1" localSheetId="14" hidden="1">{"boiler",#N/A,TRUE,"Hogged Fuel Boiler (B1)";"boiltox",#N/A,TRUE,"Hogged Fuel Boiler (B1)";"natgas",#N/A,TRUE,"Nat. Gas Package Boiler (B2)";"cyclones",#N/A,TRUE,"Cyclones";"dryview1",#N/A,TRUE,"Dryers (1-4)";"dryview2",#N/A,TRUE,"Dryers (1-4)";"glue",#N/A,TRUE,"Press Vents (PV)";"vc",#N/A,TRUE,"Press Vents (PV)"}</definedName>
    <definedName name="wrn.r1._2_1_2_1" hidden="1">{"boiler",#N/A,TRUE,"Hogged Fuel Boiler (B1)";"boiltox",#N/A,TRUE,"Hogged Fuel Boiler (B1)";"natgas",#N/A,TRUE,"Nat. Gas Package Boiler (B2)";"cyclones",#N/A,TRUE,"Cyclones";"dryview1",#N/A,TRUE,"Dryers (1-4)";"dryview2",#N/A,TRUE,"Dryers (1-4)";"glue",#N/A,TRUE,"Press Vents (PV)";"vc",#N/A,TRUE,"Press Vents (PV)"}</definedName>
    <definedName name="wrn.r1._2_1_2_2" localSheetId="12" hidden="1">{"boiler",#N/A,TRUE,"Hogged Fuel Boiler (B1)";"boiltox",#N/A,TRUE,"Hogged Fuel Boiler (B1)";"natgas",#N/A,TRUE,"Nat. Gas Package Boiler (B2)";"cyclones",#N/A,TRUE,"Cyclones";"dryview1",#N/A,TRUE,"Dryers (1-4)";"dryview2",#N/A,TRUE,"Dryers (1-4)";"glue",#N/A,TRUE,"Press Vents (PV)";"vc",#N/A,TRUE,"Press Vents (PV)"}</definedName>
    <definedName name="wrn.r1._2_1_2_2" localSheetId="7" hidden="1">{"boiler",#N/A,TRUE,"Hogged Fuel Boiler (B1)";"boiltox",#N/A,TRUE,"Hogged Fuel Boiler (B1)";"natgas",#N/A,TRUE,"Nat. Gas Package Boiler (B2)";"cyclones",#N/A,TRUE,"Cyclones";"dryview1",#N/A,TRUE,"Dryers (1-4)";"dryview2",#N/A,TRUE,"Dryers (1-4)";"glue",#N/A,TRUE,"Press Vents (PV)";"vc",#N/A,TRUE,"Press Vents (PV)"}</definedName>
    <definedName name="wrn.r1._2_1_2_2" localSheetId="14" hidden="1">{"boiler",#N/A,TRUE,"Hogged Fuel Boiler (B1)";"boiltox",#N/A,TRUE,"Hogged Fuel Boiler (B1)";"natgas",#N/A,TRUE,"Nat. Gas Package Boiler (B2)";"cyclones",#N/A,TRUE,"Cyclones";"dryview1",#N/A,TRUE,"Dryers (1-4)";"dryview2",#N/A,TRUE,"Dryers (1-4)";"glue",#N/A,TRUE,"Press Vents (PV)";"vc",#N/A,TRUE,"Press Vents (PV)"}</definedName>
    <definedName name="wrn.r1._2_1_2_2" hidden="1">{"boiler",#N/A,TRUE,"Hogged Fuel Boiler (B1)";"boiltox",#N/A,TRUE,"Hogged Fuel Boiler (B1)";"natgas",#N/A,TRUE,"Nat. Gas Package Boiler (B2)";"cyclones",#N/A,TRUE,"Cyclones";"dryview1",#N/A,TRUE,"Dryers (1-4)";"dryview2",#N/A,TRUE,"Dryers (1-4)";"glue",#N/A,TRUE,"Press Vents (PV)";"vc",#N/A,TRUE,"Press Vents (PV)"}</definedName>
    <definedName name="wrn.r1._2_1_3" localSheetId="12" hidden="1">{"boiler",#N/A,TRUE,"Hogged Fuel Boiler (B1)";"boiltox",#N/A,TRUE,"Hogged Fuel Boiler (B1)";"natgas",#N/A,TRUE,"Nat. Gas Package Boiler (B2)";"cyclones",#N/A,TRUE,"Cyclones";"dryview1",#N/A,TRUE,"Dryers (1-4)";"dryview2",#N/A,TRUE,"Dryers (1-4)";"glue",#N/A,TRUE,"Press Vents (PV)";"vc",#N/A,TRUE,"Press Vents (PV)"}</definedName>
    <definedName name="wrn.r1._2_1_3" localSheetId="7" hidden="1">{"boiler",#N/A,TRUE,"Hogged Fuel Boiler (B1)";"boiltox",#N/A,TRUE,"Hogged Fuel Boiler (B1)";"natgas",#N/A,TRUE,"Nat. Gas Package Boiler (B2)";"cyclones",#N/A,TRUE,"Cyclones";"dryview1",#N/A,TRUE,"Dryers (1-4)";"dryview2",#N/A,TRUE,"Dryers (1-4)";"glue",#N/A,TRUE,"Press Vents (PV)";"vc",#N/A,TRUE,"Press Vents (PV)"}</definedName>
    <definedName name="wrn.r1._2_1_3" localSheetId="14" hidden="1">{"boiler",#N/A,TRUE,"Hogged Fuel Boiler (B1)";"boiltox",#N/A,TRUE,"Hogged Fuel Boiler (B1)";"natgas",#N/A,TRUE,"Nat. Gas Package Boiler (B2)";"cyclones",#N/A,TRUE,"Cyclones";"dryview1",#N/A,TRUE,"Dryers (1-4)";"dryview2",#N/A,TRUE,"Dryers (1-4)";"glue",#N/A,TRUE,"Press Vents (PV)";"vc",#N/A,TRUE,"Press Vents (PV)"}</definedName>
    <definedName name="wrn.r1._2_1_3" hidden="1">{"boiler",#N/A,TRUE,"Hogged Fuel Boiler (B1)";"boiltox",#N/A,TRUE,"Hogged Fuel Boiler (B1)";"natgas",#N/A,TRUE,"Nat. Gas Package Boiler (B2)";"cyclones",#N/A,TRUE,"Cyclones";"dryview1",#N/A,TRUE,"Dryers (1-4)";"dryview2",#N/A,TRUE,"Dryers (1-4)";"glue",#N/A,TRUE,"Press Vents (PV)";"vc",#N/A,TRUE,"Press Vents (PV)"}</definedName>
    <definedName name="wrn.r1._2_1_3_1" localSheetId="12" hidden="1">{"boiler",#N/A,TRUE,"Hogged Fuel Boiler (B1)";"boiltox",#N/A,TRUE,"Hogged Fuel Boiler (B1)";"natgas",#N/A,TRUE,"Nat. Gas Package Boiler (B2)";"cyclones",#N/A,TRUE,"Cyclones";"dryview1",#N/A,TRUE,"Dryers (1-4)";"dryview2",#N/A,TRUE,"Dryers (1-4)";"glue",#N/A,TRUE,"Press Vents (PV)";"vc",#N/A,TRUE,"Press Vents (PV)"}</definedName>
    <definedName name="wrn.r1._2_1_3_1" localSheetId="7" hidden="1">{"boiler",#N/A,TRUE,"Hogged Fuel Boiler (B1)";"boiltox",#N/A,TRUE,"Hogged Fuel Boiler (B1)";"natgas",#N/A,TRUE,"Nat. Gas Package Boiler (B2)";"cyclones",#N/A,TRUE,"Cyclones";"dryview1",#N/A,TRUE,"Dryers (1-4)";"dryview2",#N/A,TRUE,"Dryers (1-4)";"glue",#N/A,TRUE,"Press Vents (PV)";"vc",#N/A,TRUE,"Press Vents (PV)"}</definedName>
    <definedName name="wrn.r1._2_1_3_1" localSheetId="14" hidden="1">{"boiler",#N/A,TRUE,"Hogged Fuel Boiler (B1)";"boiltox",#N/A,TRUE,"Hogged Fuel Boiler (B1)";"natgas",#N/A,TRUE,"Nat. Gas Package Boiler (B2)";"cyclones",#N/A,TRUE,"Cyclones";"dryview1",#N/A,TRUE,"Dryers (1-4)";"dryview2",#N/A,TRUE,"Dryers (1-4)";"glue",#N/A,TRUE,"Press Vents (PV)";"vc",#N/A,TRUE,"Press Vents (PV)"}</definedName>
    <definedName name="wrn.r1._2_1_3_1" hidden="1">{"boiler",#N/A,TRUE,"Hogged Fuel Boiler (B1)";"boiltox",#N/A,TRUE,"Hogged Fuel Boiler (B1)";"natgas",#N/A,TRUE,"Nat. Gas Package Boiler (B2)";"cyclones",#N/A,TRUE,"Cyclones";"dryview1",#N/A,TRUE,"Dryers (1-4)";"dryview2",#N/A,TRUE,"Dryers (1-4)";"glue",#N/A,TRUE,"Press Vents (PV)";"vc",#N/A,TRUE,"Press Vents (PV)"}</definedName>
    <definedName name="wrn.r1._2_1_3_2" localSheetId="12" hidden="1">{"boiler",#N/A,TRUE,"Hogged Fuel Boiler (B1)";"boiltox",#N/A,TRUE,"Hogged Fuel Boiler (B1)";"natgas",#N/A,TRUE,"Nat. Gas Package Boiler (B2)";"cyclones",#N/A,TRUE,"Cyclones";"dryview1",#N/A,TRUE,"Dryers (1-4)";"dryview2",#N/A,TRUE,"Dryers (1-4)";"glue",#N/A,TRUE,"Press Vents (PV)";"vc",#N/A,TRUE,"Press Vents (PV)"}</definedName>
    <definedName name="wrn.r1._2_1_3_2" localSheetId="7" hidden="1">{"boiler",#N/A,TRUE,"Hogged Fuel Boiler (B1)";"boiltox",#N/A,TRUE,"Hogged Fuel Boiler (B1)";"natgas",#N/A,TRUE,"Nat. Gas Package Boiler (B2)";"cyclones",#N/A,TRUE,"Cyclones";"dryview1",#N/A,TRUE,"Dryers (1-4)";"dryview2",#N/A,TRUE,"Dryers (1-4)";"glue",#N/A,TRUE,"Press Vents (PV)";"vc",#N/A,TRUE,"Press Vents (PV)"}</definedName>
    <definedName name="wrn.r1._2_1_3_2" localSheetId="14" hidden="1">{"boiler",#N/A,TRUE,"Hogged Fuel Boiler (B1)";"boiltox",#N/A,TRUE,"Hogged Fuel Boiler (B1)";"natgas",#N/A,TRUE,"Nat. Gas Package Boiler (B2)";"cyclones",#N/A,TRUE,"Cyclones";"dryview1",#N/A,TRUE,"Dryers (1-4)";"dryview2",#N/A,TRUE,"Dryers (1-4)";"glue",#N/A,TRUE,"Press Vents (PV)";"vc",#N/A,TRUE,"Press Vents (PV)"}</definedName>
    <definedName name="wrn.r1._2_1_3_2" hidden="1">{"boiler",#N/A,TRUE,"Hogged Fuel Boiler (B1)";"boiltox",#N/A,TRUE,"Hogged Fuel Boiler (B1)";"natgas",#N/A,TRUE,"Nat. Gas Package Boiler (B2)";"cyclones",#N/A,TRUE,"Cyclones";"dryview1",#N/A,TRUE,"Dryers (1-4)";"dryview2",#N/A,TRUE,"Dryers (1-4)";"glue",#N/A,TRUE,"Press Vents (PV)";"vc",#N/A,TRUE,"Press Vents (PV)"}</definedName>
    <definedName name="wrn.r1._2_1_4" localSheetId="12" hidden="1">{"boiler",#N/A,TRUE,"Hogged Fuel Boiler (B1)";"boiltox",#N/A,TRUE,"Hogged Fuel Boiler (B1)";"natgas",#N/A,TRUE,"Nat. Gas Package Boiler (B2)";"cyclones",#N/A,TRUE,"Cyclones";"dryview1",#N/A,TRUE,"Dryers (1-4)";"dryview2",#N/A,TRUE,"Dryers (1-4)";"glue",#N/A,TRUE,"Press Vents (PV)";"vc",#N/A,TRUE,"Press Vents (PV)"}</definedName>
    <definedName name="wrn.r1._2_1_4" localSheetId="7" hidden="1">{"boiler",#N/A,TRUE,"Hogged Fuel Boiler (B1)";"boiltox",#N/A,TRUE,"Hogged Fuel Boiler (B1)";"natgas",#N/A,TRUE,"Nat. Gas Package Boiler (B2)";"cyclones",#N/A,TRUE,"Cyclones";"dryview1",#N/A,TRUE,"Dryers (1-4)";"dryview2",#N/A,TRUE,"Dryers (1-4)";"glue",#N/A,TRUE,"Press Vents (PV)";"vc",#N/A,TRUE,"Press Vents (PV)"}</definedName>
    <definedName name="wrn.r1._2_1_4" localSheetId="14" hidden="1">{"boiler",#N/A,TRUE,"Hogged Fuel Boiler (B1)";"boiltox",#N/A,TRUE,"Hogged Fuel Boiler (B1)";"natgas",#N/A,TRUE,"Nat. Gas Package Boiler (B2)";"cyclones",#N/A,TRUE,"Cyclones";"dryview1",#N/A,TRUE,"Dryers (1-4)";"dryview2",#N/A,TRUE,"Dryers (1-4)";"glue",#N/A,TRUE,"Press Vents (PV)";"vc",#N/A,TRUE,"Press Vents (PV)"}</definedName>
    <definedName name="wrn.r1._2_1_4" hidden="1">{"boiler",#N/A,TRUE,"Hogged Fuel Boiler (B1)";"boiltox",#N/A,TRUE,"Hogged Fuel Boiler (B1)";"natgas",#N/A,TRUE,"Nat. Gas Package Boiler (B2)";"cyclones",#N/A,TRUE,"Cyclones";"dryview1",#N/A,TRUE,"Dryers (1-4)";"dryview2",#N/A,TRUE,"Dryers (1-4)";"glue",#N/A,TRUE,"Press Vents (PV)";"vc",#N/A,TRUE,"Press Vents (PV)"}</definedName>
    <definedName name="wrn.r1._2_1_4_1" localSheetId="12" hidden="1">{"boiler",#N/A,TRUE,"Hogged Fuel Boiler (B1)";"boiltox",#N/A,TRUE,"Hogged Fuel Boiler (B1)";"natgas",#N/A,TRUE,"Nat. Gas Package Boiler (B2)";"cyclones",#N/A,TRUE,"Cyclones";"dryview1",#N/A,TRUE,"Dryers (1-4)";"dryview2",#N/A,TRUE,"Dryers (1-4)";"glue",#N/A,TRUE,"Press Vents (PV)";"vc",#N/A,TRUE,"Press Vents (PV)"}</definedName>
    <definedName name="wrn.r1._2_1_4_1" localSheetId="7" hidden="1">{"boiler",#N/A,TRUE,"Hogged Fuel Boiler (B1)";"boiltox",#N/A,TRUE,"Hogged Fuel Boiler (B1)";"natgas",#N/A,TRUE,"Nat. Gas Package Boiler (B2)";"cyclones",#N/A,TRUE,"Cyclones";"dryview1",#N/A,TRUE,"Dryers (1-4)";"dryview2",#N/A,TRUE,"Dryers (1-4)";"glue",#N/A,TRUE,"Press Vents (PV)";"vc",#N/A,TRUE,"Press Vents (PV)"}</definedName>
    <definedName name="wrn.r1._2_1_4_1" localSheetId="14" hidden="1">{"boiler",#N/A,TRUE,"Hogged Fuel Boiler (B1)";"boiltox",#N/A,TRUE,"Hogged Fuel Boiler (B1)";"natgas",#N/A,TRUE,"Nat. Gas Package Boiler (B2)";"cyclones",#N/A,TRUE,"Cyclones";"dryview1",#N/A,TRUE,"Dryers (1-4)";"dryview2",#N/A,TRUE,"Dryers (1-4)";"glue",#N/A,TRUE,"Press Vents (PV)";"vc",#N/A,TRUE,"Press Vents (PV)"}</definedName>
    <definedName name="wrn.r1._2_1_4_1" hidden="1">{"boiler",#N/A,TRUE,"Hogged Fuel Boiler (B1)";"boiltox",#N/A,TRUE,"Hogged Fuel Boiler (B1)";"natgas",#N/A,TRUE,"Nat. Gas Package Boiler (B2)";"cyclones",#N/A,TRUE,"Cyclones";"dryview1",#N/A,TRUE,"Dryers (1-4)";"dryview2",#N/A,TRUE,"Dryers (1-4)";"glue",#N/A,TRUE,"Press Vents (PV)";"vc",#N/A,TRUE,"Press Vents (PV)"}</definedName>
    <definedName name="wrn.r1._2_1_4_2" localSheetId="12" hidden="1">{"boiler",#N/A,TRUE,"Hogged Fuel Boiler (B1)";"boiltox",#N/A,TRUE,"Hogged Fuel Boiler (B1)";"natgas",#N/A,TRUE,"Nat. Gas Package Boiler (B2)";"cyclones",#N/A,TRUE,"Cyclones";"dryview1",#N/A,TRUE,"Dryers (1-4)";"dryview2",#N/A,TRUE,"Dryers (1-4)";"glue",#N/A,TRUE,"Press Vents (PV)";"vc",#N/A,TRUE,"Press Vents (PV)"}</definedName>
    <definedName name="wrn.r1._2_1_4_2" localSheetId="7" hidden="1">{"boiler",#N/A,TRUE,"Hogged Fuel Boiler (B1)";"boiltox",#N/A,TRUE,"Hogged Fuel Boiler (B1)";"natgas",#N/A,TRUE,"Nat. Gas Package Boiler (B2)";"cyclones",#N/A,TRUE,"Cyclones";"dryview1",#N/A,TRUE,"Dryers (1-4)";"dryview2",#N/A,TRUE,"Dryers (1-4)";"glue",#N/A,TRUE,"Press Vents (PV)";"vc",#N/A,TRUE,"Press Vents (PV)"}</definedName>
    <definedName name="wrn.r1._2_1_4_2" localSheetId="14" hidden="1">{"boiler",#N/A,TRUE,"Hogged Fuel Boiler (B1)";"boiltox",#N/A,TRUE,"Hogged Fuel Boiler (B1)";"natgas",#N/A,TRUE,"Nat. Gas Package Boiler (B2)";"cyclones",#N/A,TRUE,"Cyclones";"dryview1",#N/A,TRUE,"Dryers (1-4)";"dryview2",#N/A,TRUE,"Dryers (1-4)";"glue",#N/A,TRUE,"Press Vents (PV)";"vc",#N/A,TRUE,"Press Vents (PV)"}</definedName>
    <definedName name="wrn.r1._2_1_4_2" hidden="1">{"boiler",#N/A,TRUE,"Hogged Fuel Boiler (B1)";"boiltox",#N/A,TRUE,"Hogged Fuel Boiler (B1)";"natgas",#N/A,TRUE,"Nat. Gas Package Boiler (B2)";"cyclones",#N/A,TRUE,"Cyclones";"dryview1",#N/A,TRUE,"Dryers (1-4)";"dryview2",#N/A,TRUE,"Dryers (1-4)";"glue",#N/A,TRUE,"Press Vents (PV)";"vc",#N/A,TRUE,"Press Vents (PV)"}</definedName>
    <definedName name="wrn.r1._2_1_5" localSheetId="12" hidden="1">{"boiler",#N/A,TRUE,"Hogged Fuel Boiler (B1)";"boiltox",#N/A,TRUE,"Hogged Fuel Boiler (B1)";"natgas",#N/A,TRUE,"Nat. Gas Package Boiler (B2)";"cyclones",#N/A,TRUE,"Cyclones";"dryview1",#N/A,TRUE,"Dryers (1-4)";"dryview2",#N/A,TRUE,"Dryers (1-4)";"glue",#N/A,TRUE,"Press Vents (PV)";"vc",#N/A,TRUE,"Press Vents (PV)"}</definedName>
    <definedName name="wrn.r1._2_1_5" localSheetId="7" hidden="1">{"boiler",#N/A,TRUE,"Hogged Fuel Boiler (B1)";"boiltox",#N/A,TRUE,"Hogged Fuel Boiler (B1)";"natgas",#N/A,TRUE,"Nat. Gas Package Boiler (B2)";"cyclones",#N/A,TRUE,"Cyclones";"dryview1",#N/A,TRUE,"Dryers (1-4)";"dryview2",#N/A,TRUE,"Dryers (1-4)";"glue",#N/A,TRUE,"Press Vents (PV)";"vc",#N/A,TRUE,"Press Vents (PV)"}</definedName>
    <definedName name="wrn.r1._2_1_5" localSheetId="14" hidden="1">{"boiler",#N/A,TRUE,"Hogged Fuel Boiler (B1)";"boiltox",#N/A,TRUE,"Hogged Fuel Boiler (B1)";"natgas",#N/A,TRUE,"Nat. Gas Package Boiler (B2)";"cyclones",#N/A,TRUE,"Cyclones";"dryview1",#N/A,TRUE,"Dryers (1-4)";"dryview2",#N/A,TRUE,"Dryers (1-4)";"glue",#N/A,TRUE,"Press Vents (PV)";"vc",#N/A,TRUE,"Press Vents (PV)"}</definedName>
    <definedName name="wrn.r1._2_1_5" hidden="1">{"boiler",#N/A,TRUE,"Hogged Fuel Boiler (B1)";"boiltox",#N/A,TRUE,"Hogged Fuel Boiler (B1)";"natgas",#N/A,TRUE,"Nat. Gas Package Boiler (B2)";"cyclones",#N/A,TRUE,"Cyclones";"dryview1",#N/A,TRUE,"Dryers (1-4)";"dryview2",#N/A,TRUE,"Dryers (1-4)";"glue",#N/A,TRUE,"Press Vents (PV)";"vc",#N/A,TRUE,"Press Vents (PV)"}</definedName>
    <definedName name="wrn.r1._2_1_5_1" localSheetId="12" hidden="1">{"boiler",#N/A,TRUE,"Hogged Fuel Boiler (B1)";"boiltox",#N/A,TRUE,"Hogged Fuel Boiler (B1)";"natgas",#N/A,TRUE,"Nat. Gas Package Boiler (B2)";"cyclones",#N/A,TRUE,"Cyclones";"dryview1",#N/A,TRUE,"Dryers (1-4)";"dryview2",#N/A,TRUE,"Dryers (1-4)";"glue",#N/A,TRUE,"Press Vents (PV)";"vc",#N/A,TRUE,"Press Vents (PV)"}</definedName>
    <definedName name="wrn.r1._2_1_5_1" localSheetId="7" hidden="1">{"boiler",#N/A,TRUE,"Hogged Fuel Boiler (B1)";"boiltox",#N/A,TRUE,"Hogged Fuel Boiler (B1)";"natgas",#N/A,TRUE,"Nat. Gas Package Boiler (B2)";"cyclones",#N/A,TRUE,"Cyclones";"dryview1",#N/A,TRUE,"Dryers (1-4)";"dryview2",#N/A,TRUE,"Dryers (1-4)";"glue",#N/A,TRUE,"Press Vents (PV)";"vc",#N/A,TRUE,"Press Vents (PV)"}</definedName>
    <definedName name="wrn.r1._2_1_5_1" localSheetId="14" hidden="1">{"boiler",#N/A,TRUE,"Hogged Fuel Boiler (B1)";"boiltox",#N/A,TRUE,"Hogged Fuel Boiler (B1)";"natgas",#N/A,TRUE,"Nat. Gas Package Boiler (B2)";"cyclones",#N/A,TRUE,"Cyclones";"dryview1",#N/A,TRUE,"Dryers (1-4)";"dryview2",#N/A,TRUE,"Dryers (1-4)";"glue",#N/A,TRUE,"Press Vents (PV)";"vc",#N/A,TRUE,"Press Vents (PV)"}</definedName>
    <definedName name="wrn.r1._2_1_5_1" hidden="1">{"boiler",#N/A,TRUE,"Hogged Fuel Boiler (B1)";"boiltox",#N/A,TRUE,"Hogged Fuel Boiler (B1)";"natgas",#N/A,TRUE,"Nat. Gas Package Boiler (B2)";"cyclones",#N/A,TRUE,"Cyclones";"dryview1",#N/A,TRUE,"Dryers (1-4)";"dryview2",#N/A,TRUE,"Dryers (1-4)";"glue",#N/A,TRUE,"Press Vents (PV)";"vc",#N/A,TRUE,"Press Vents (PV)"}</definedName>
    <definedName name="wrn.r1._2_1_5_2" localSheetId="12" hidden="1">{"boiler",#N/A,TRUE,"Hogged Fuel Boiler (B1)";"boiltox",#N/A,TRUE,"Hogged Fuel Boiler (B1)";"natgas",#N/A,TRUE,"Nat. Gas Package Boiler (B2)";"cyclones",#N/A,TRUE,"Cyclones";"dryview1",#N/A,TRUE,"Dryers (1-4)";"dryview2",#N/A,TRUE,"Dryers (1-4)";"glue",#N/A,TRUE,"Press Vents (PV)";"vc",#N/A,TRUE,"Press Vents (PV)"}</definedName>
    <definedName name="wrn.r1._2_1_5_2" localSheetId="7" hidden="1">{"boiler",#N/A,TRUE,"Hogged Fuel Boiler (B1)";"boiltox",#N/A,TRUE,"Hogged Fuel Boiler (B1)";"natgas",#N/A,TRUE,"Nat. Gas Package Boiler (B2)";"cyclones",#N/A,TRUE,"Cyclones";"dryview1",#N/A,TRUE,"Dryers (1-4)";"dryview2",#N/A,TRUE,"Dryers (1-4)";"glue",#N/A,TRUE,"Press Vents (PV)";"vc",#N/A,TRUE,"Press Vents (PV)"}</definedName>
    <definedName name="wrn.r1._2_1_5_2" localSheetId="14" hidden="1">{"boiler",#N/A,TRUE,"Hogged Fuel Boiler (B1)";"boiltox",#N/A,TRUE,"Hogged Fuel Boiler (B1)";"natgas",#N/A,TRUE,"Nat. Gas Package Boiler (B2)";"cyclones",#N/A,TRUE,"Cyclones";"dryview1",#N/A,TRUE,"Dryers (1-4)";"dryview2",#N/A,TRUE,"Dryers (1-4)";"glue",#N/A,TRUE,"Press Vents (PV)";"vc",#N/A,TRUE,"Press Vents (PV)"}</definedName>
    <definedName name="wrn.r1._2_1_5_2" hidden="1">{"boiler",#N/A,TRUE,"Hogged Fuel Boiler (B1)";"boiltox",#N/A,TRUE,"Hogged Fuel Boiler (B1)";"natgas",#N/A,TRUE,"Nat. Gas Package Boiler (B2)";"cyclones",#N/A,TRUE,"Cyclones";"dryview1",#N/A,TRUE,"Dryers (1-4)";"dryview2",#N/A,TRUE,"Dryers (1-4)";"glue",#N/A,TRUE,"Press Vents (PV)";"vc",#N/A,TRUE,"Press Vents (PV)"}</definedName>
    <definedName name="wrn.r1._2_2" localSheetId="12" hidden="1">{"boiler",#N/A,TRUE,"Hogged Fuel Boiler (B1)";"boiltox",#N/A,TRUE,"Hogged Fuel Boiler (B1)";"natgas",#N/A,TRUE,"Nat. Gas Package Boiler (B2)";"cyclones",#N/A,TRUE,"Cyclones";"dryview1",#N/A,TRUE,"Dryers (1-4)";"dryview2",#N/A,TRUE,"Dryers (1-4)";"glue",#N/A,TRUE,"Press Vents (PV)";"vc",#N/A,TRUE,"Press Vents (PV)"}</definedName>
    <definedName name="wrn.r1._2_2" localSheetId="7" hidden="1">{"boiler",#N/A,TRUE,"Hogged Fuel Boiler (B1)";"boiltox",#N/A,TRUE,"Hogged Fuel Boiler (B1)";"natgas",#N/A,TRUE,"Nat. Gas Package Boiler (B2)";"cyclones",#N/A,TRUE,"Cyclones";"dryview1",#N/A,TRUE,"Dryers (1-4)";"dryview2",#N/A,TRUE,"Dryers (1-4)";"glue",#N/A,TRUE,"Press Vents (PV)";"vc",#N/A,TRUE,"Press Vents (PV)"}</definedName>
    <definedName name="wrn.r1._2_2" localSheetId="14" hidden="1">{"boiler",#N/A,TRUE,"Hogged Fuel Boiler (B1)";"boiltox",#N/A,TRUE,"Hogged Fuel Boiler (B1)";"natgas",#N/A,TRUE,"Nat. Gas Package Boiler (B2)";"cyclones",#N/A,TRUE,"Cyclones";"dryview1",#N/A,TRUE,"Dryers (1-4)";"dryview2",#N/A,TRUE,"Dryers (1-4)";"glue",#N/A,TRUE,"Press Vents (PV)";"vc",#N/A,TRUE,"Press Vents (PV)"}</definedName>
    <definedName name="wrn.r1._2_2" hidden="1">{"boiler",#N/A,TRUE,"Hogged Fuel Boiler (B1)";"boiltox",#N/A,TRUE,"Hogged Fuel Boiler (B1)";"natgas",#N/A,TRUE,"Nat. Gas Package Boiler (B2)";"cyclones",#N/A,TRUE,"Cyclones";"dryview1",#N/A,TRUE,"Dryers (1-4)";"dryview2",#N/A,TRUE,"Dryers (1-4)";"glue",#N/A,TRUE,"Press Vents (PV)";"vc",#N/A,TRUE,"Press Vents (PV)"}</definedName>
    <definedName name="wrn.r1._2_2_1" localSheetId="12" hidden="1">{"boiler",#N/A,TRUE,"Hogged Fuel Boiler (B1)";"boiltox",#N/A,TRUE,"Hogged Fuel Boiler (B1)";"natgas",#N/A,TRUE,"Nat. Gas Package Boiler (B2)";"cyclones",#N/A,TRUE,"Cyclones";"dryview1",#N/A,TRUE,"Dryers (1-4)";"dryview2",#N/A,TRUE,"Dryers (1-4)";"glue",#N/A,TRUE,"Press Vents (PV)";"vc",#N/A,TRUE,"Press Vents (PV)"}</definedName>
    <definedName name="wrn.r1._2_2_1" localSheetId="7" hidden="1">{"boiler",#N/A,TRUE,"Hogged Fuel Boiler (B1)";"boiltox",#N/A,TRUE,"Hogged Fuel Boiler (B1)";"natgas",#N/A,TRUE,"Nat. Gas Package Boiler (B2)";"cyclones",#N/A,TRUE,"Cyclones";"dryview1",#N/A,TRUE,"Dryers (1-4)";"dryview2",#N/A,TRUE,"Dryers (1-4)";"glue",#N/A,TRUE,"Press Vents (PV)";"vc",#N/A,TRUE,"Press Vents (PV)"}</definedName>
    <definedName name="wrn.r1._2_2_1" localSheetId="14" hidden="1">{"boiler",#N/A,TRUE,"Hogged Fuel Boiler (B1)";"boiltox",#N/A,TRUE,"Hogged Fuel Boiler (B1)";"natgas",#N/A,TRUE,"Nat. Gas Package Boiler (B2)";"cyclones",#N/A,TRUE,"Cyclones";"dryview1",#N/A,TRUE,"Dryers (1-4)";"dryview2",#N/A,TRUE,"Dryers (1-4)";"glue",#N/A,TRUE,"Press Vents (PV)";"vc",#N/A,TRUE,"Press Vents (PV)"}</definedName>
    <definedName name="wrn.r1._2_2_1" hidden="1">{"boiler",#N/A,TRUE,"Hogged Fuel Boiler (B1)";"boiltox",#N/A,TRUE,"Hogged Fuel Boiler (B1)";"natgas",#N/A,TRUE,"Nat. Gas Package Boiler (B2)";"cyclones",#N/A,TRUE,"Cyclones";"dryview1",#N/A,TRUE,"Dryers (1-4)";"dryview2",#N/A,TRUE,"Dryers (1-4)";"glue",#N/A,TRUE,"Press Vents (PV)";"vc",#N/A,TRUE,"Press Vents (PV)"}</definedName>
    <definedName name="wrn.r1._2_2_1_1" localSheetId="12" hidden="1">{"boiler",#N/A,TRUE,"Hogged Fuel Boiler (B1)";"boiltox",#N/A,TRUE,"Hogged Fuel Boiler (B1)";"natgas",#N/A,TRUE,"Nat. Gas Package Boiler (B2)";"cyclones",#N/A,TRUE,"Cyclones";"dryview1",#N/A,TRUE,"Dryers (1-4)";"dryview2",#N/A,TRUE,"Dryers (1-4)";"glue",#N/A,TRUE,"Press Vents (PV)";"vc",#N/A,TRUE,"Press Vents (PV)"}</definedName>
    <definedName name="wrn.r1._2_2_1_1" localSheetId="7" hidden="1">{"boiler",#N/A,TRUE,"Hogged Fuel Boiler (B1)";"boiltox",#N/A,TRUE,"Hogged Fuel Boiler (B1)";"natgas",#N/A,TRUE,"Nat. Gas Package Boiler (B2)";"cyclones",#N/A,TRUE,"Cyclones";"dryview1",#N/A,TRUE,"Dryers (1-4)";"dryview2",#N/A,TRUE,"Dryers (1-4)";"glue",#N/A,TRUE,"Press Vents (PV)";"vc",#N/A,TRUE,"Press Vents (PV)"}</definedName>
    <definedName name="wrn.r1._2_2_1_1" localSheetId="14" hidden="1">{"boiler",#N/A,TRUE,"Hogged Fuel Boiler (B1)";"boiltox",#N/A,TRUE,"Hogged Fuel Boiler (B1)";"natgas",#N/A,TRUE,"Nat. Gas Package Boiler (B2)";"cyclones",#N/A,TRUE,"Cyclones";"dryview1",#N/A,TRUE,"Dryers (1-4)";"dryview2",#N/A,TRUE,"Dryers (1-4)";"glue",#N/A,TRUE,"Press Vents (PV)";"vc",#N/A,TRUE,"Press Vents (PV)"}</definedName>
    <definedName name="wrn.r1._2_2_1_1" hidden="1">{"boiler",#N/A,TRUE,"Hogged Fuel Boiler (B1)";"boiltox",#N/A,TRUE,"Hogged Fuel Boiler (B1)";"natgas",#N/A,TRUE,"Nat. Gas Package Boiler (B2)";"cyclones",#N/A,TRUE,"Cyclones";"dryview1",#N/A,TRUE,"Dryers (1-4)";"dryview2",#N/A,TRUE,"Dryers (1-4)";"glue",#N/A,TRUE,"Press Vents (PV)";"vc",#N/A,TRUE,"Press Vents (PV)"}</definedName>
    <definedName name="wrn.r1._2_2_1_2" localSheetId="12" hidden="1">{"boiler",#N/A,TRUE,"Hogged Fuel Boiler (B1)";"boiltox",#N/A,TRUE,"Hogged Fuel Boiler (B1)";"natgas",#N/A,TRUE,"Nat. Gas Package Boiler (B2)";"cyclones",#N/A,TRUE,"Cyclones";"dryview1",#N/A,TRUE,"Dryers (1-4)";"dryview2",#N/A,TRUE,"Dryers (1-4)";"glue",#N/A,TRUE,"Press Vents (PV)";"vc",#N/A,TRUE,"Press Vents (PV)"}</definedName>
    <definedName name="wrn.r1._2_2_1_2" localSheetId="7" hidden="1">{"boiler",#N/A,TRUE,"Hogged Fuel Boiler (B1)";"boiltox",#N/A,TRUE,"Hogged Fuel Boiler (B1)";"natgas",#N/A,TRUE,"Nat. Gas Package Boiler (B2)";"cyclones",#N/A,TRUE,"Cyclones";"dryview1",#N/A,TRUE,"Dryers (1-4)";"dryview2",#N/A,TRUE,"Dryers (1-4)";"glue",#N/A,TRUE,"Press Vents (PV)";"vc",#N/A,TRUE,"Press Vents (PV)"}</definedName>
    <definedName name="wrn.r1._2_2_1_2" localSheetId="14" hidden="1">{"boiler",#N/A,TRUE,"Hogged Fuel Boiler (B1)";"boiltox",#N/A,TRUE,"Hogged Fuel Boiler (B1)";"natgas",#N/A,TRUE,"Nat. Gas Package Boiler (B2)";"cyclones",#N/A,TRUE,"Cyclones";"dryview1",#N/A,TRUE,"Dryers (1-4)";"dryview2",#N/A,TRUE,"Dryers (1-4)";"glue",#N/A,TRUE,"Press Vents (PV)";"vc",#N/A,TRUE,"Press Vents (PV)"}</definedName>
    <definedName name="wrn.r1._2_2_1_2" hidden="1">{"boiler",#N/A,TRUE,"Hogged Fuel Boiler (B1)";"boiltox",#N/A,TRUE,"Hogged Fuel Boiler (B1)";"natgas",#N/A,TRUE,"Nat. Gas Package Boiler (B2)";"cyclones",#N/A,TRUE,"Cyclones";"dryview1",#N/A,TRUE,"Dryers (1-4)";"dryview2",#N/A,TRUE,"Dryers (1-4)";"glue",#N/A,TRUE,"Press Vents (PV)";"vc",#N/A,TRUE,"Press Vents (PV)"}</definedName>
    <definedName name="wrn.r1._2_2_2" localSheetId="12" hidden="1">{"boiler",#N/A,TRUE,"Hogged Fuel Boiler (B1)";"boiltox",#N/A,TRUE,"Hogged Fuel Boiler (B1)";"natgas",#N/A,TRUE,"Nat. Gas Package Boiler (B2)";"cyclones",#N/A,TRUE,"Cyclones";"dryview1",#N/A,TRUE,"Dryers (1-4)";"dryview2",#N/A,TRUE,"Dryers (1-4)";"glue",#N/A,TRUE,"Press Vents (PV)";"vc",#N/A,TRUE,"Press Vents (PV)"}</definedName>
    <definedName name="wrn.r1._2_2_2" localSheetId="7" hidden="1">{"boiler",#N/A,TRUE,"Hogged Fuel Boiler (B1)";"boiltox",#N/A,TRUE,"Hogged Fuel Boiler (B1)";"natgas",#N/A,TRUE,"Nat. Gas Package Boiler (B2)";"cyclones",#N/A,TRUE,"Cyclones";"dryview1",#N/A,TRUE,"Dryers (1-4)";"dryview2",#N/A,TRUE,"Dryers (1-4)";"glue",#N/A,TRUE,"Press Vents (PV)";"vc",#N/A,TRUE,"Press Vents (PV)"}</definedName>
    <definedName name="wrn.r1._2_2_2" localSheetId="14" hidden="1">{"boiler",#N/A,TRUE,"Hogged Fuel Boiler (B1)";"boiltox",#N/A,TRUE,"Hogged Fuel Boiler (B1)";"natgas",#N/A,TRUE,"Nat. Gas Package Boiler (B2)";"cyclones",#N/A,TRUE,"Cyclones";"dryview1",#N/A,TRUE,"Dryers (1-4)";"dryview2",#N/A,TRUE,"Dryers (1-4)";"glue",#N/A,TRUE,"Press Vents (PV)";"vc",#N/A,TRUE,"Press Vents (PV)"}</definedName>
    <definedName name="wrn.r1._2_2_2" hidden="1">{"boiler",#N/A,TRUE,"Hogged Fuel Boiler (B1)";"boiltox",#N/A,TRUE,"Hogged Fuel Boiler (B1)";"natgas",#N/A,TRUE,"Nat. Gas Package Boiler (B2)";"cyclones",#N/A,TRUE,"Cyclones";"dryview1",#N/A,TRUE,"Dryers (1-4)";"dryview2",#N/A,TRUE,"Dryers (1-4)";"glue",#N/A,TRUE,"Press Vents (PV)";"vc",#N/A,TRUE,"Press Vents (PV)"}</definedName>
    <definedName name="wrn.r1._2_2_2_1" localSheetId="12" hidden="1">{"boiler",#N/A,TRUE,"Hogged Fuel Boiler (B1)";"boiltox",#N/A,TRUE,"Hogged Fuel Boiler (B1)";"natgas",#N/A,TRUE,"Nat. Gas Package Boiler (B2)";"cyclones",#N/A,TRUE,"Cyclones";"dryview1",#N/A,TRUE,"Dryers (1-4)";"dryview2",#N/A,TRUE,"Dryers (1-4)";"glue",#N/A,TRUE,"Press Vents (PV)";"vc",#N/A,TRUE,"Press Vents (PV)"}</definedName>
    <definedName name="wrn.r1._2_2_2_1" localSheetId="7" hidden="1">{"boiler",#N/A,TRUE,"Hogged Fuel Boiler (B1)";"boiltox",#N/A,TRUE,"Hogged Fuel Boiler (B1)";"natgas",#N/A,TRUE,"Nat. Gas Package Boiler (B2)";"cyclones",#N/A,TRUE,"Cyclones";"dryview1",#N/A,TRUE,"Dryers (1-4)";"dryview2",#N/A,TRUE,"Dryers (1-4)";"glue",#N/A,TRUE,"Press Vents (PV)";"vc",#N/A,TRUE,"Press Vents (PV)"}</definedName>
    <definedName name="wrn.r1._2_2_2_1" localSheetId="14" hidden="1">{"boiler",#N/A,TRUE,"Hogged Fuel Boiler (B1)";"boiltox",#N/A,TRUE,"Hogged Fuel Boiler (B1)";"natgas",#N/A,TRUE,"Nat. Gas Package Boiler (B2)";"cyclones",#N/A,TRUE,"Cyclones";"dryview1",#N/A,TRUE,"Dryers (1-4)";"dryview2",#N/A,TRUE,"Dryers (1-4)";"glue",#N/A,TRUE,"Press Vents (PV)";"vc",#N/A,TRUE,"Press Vents (PV)"}</definedName>
    <definedName name="wrn.r1._2_2_2_1" hidden="1">{"boiler",#N/A,TRUE,"Hogged Fuel Boiler (B1)";"boiltox",#N/A,TRUE,"Hogged Fuel Boiler (B1)";"natgas",#N/A,TRUE,"Nat. Gas Package Boiler (B2)";"cyclones",#N/A,TRUE,"Cyclones";"dryview1",#N/A,TRUE,"Dryers (1-4)";"dryview2",#N/A,TRUE,"Dryers (1-4)";"glue",#N/A,TRUE,"Press Vents (PV)";"vc",#N/A,TRUE,"Press Vents (PV)"}</definedName>
    <definedName name="wrn.r1._2_2_2_2" localSheetId="12" hidden="1">{"boiler",#N/A,TRUE,"Hogged Fuel Boiler (B1)";"boiltox",#N/A,TRUE,"Hogged Fuel Boiler (B1)";"natgas",#N/A,TRUE,"Nat. Gas Package Boiler (B2)";"cyclones",#N/A,TRUE,"Cyclones";"dryview1",#N/A,TRUE,"Dryers (1-4)";"dryview2",#N/A,TRUE,"Dryers (1-4)";"glue",#N/A,TRUE,"Press Vents (PV)";"vc",#N/A,TRUE,"Press Vents (PV)"}</definedName>
    <definedName name="wrn.r1._2_2_2_2" localSheetId="7" hidden="1">{"boiler",#N/A,TRUE,"Hogged Fuel Boiler (B1)";"boiltox",#N/A,TRUE,"Hogged Fuel Boiler (B1)";"natgas",#N/A,TRUE,"Nat. Gas Package Boiler (B2)";"cyclones",#N/A,TRUE,"Cyclones";"dryview1",#N/A,TRUE,"Dryers (1-4)";"dryview2",#N/A,TRUE,"Dryers (1-4)";"glue",#N/A,TRUE,"Press Vents (PV)";"vc",#N/A,TRUE,"Press Vents (PV)"}</definedName>
    <definedName name="wrn.r1._2_2_2_2" localSheetId="14" hidden="1">{"boiler",#N/A,TRUE,"Hogged Fuel Boiler (B1)";"boiltox",#N/A,TRUE,"Hogged Fuel Boiler (B1)";"natgas",#N/A,TRUE,"Nat. Gas Package Boiler (B2)";"cyclones",#N/A,TRUE,"Cyclones";"dryview1",#N/A,TRUE,"Dryers (1-4)";"dryview2",#N/A,TRUE,"Dryers (1-4)";"glue",#N/A,TRUE,"Press Vents (PV)";"vc",#N/A,TRUE,"Press Vents (PV)"}</definedName>
    <definedName name="wrn.r1._2_2_2_2" hidden="1">{"boiler",#N/A,TRUE,"Hogged Fuel Boiler (B1)";"boiltox",#N/A,TRUE,"Hogged Fuel Boiler (B1)";"natgas",#N/A,TRUE,"Nat. Gas Package Boiler (B2)";"cyclones",#N/A,TRUE,"Cyclones";"dryview1",#N/A,TRUE,"Dryers (1-4)";"dryview2",#N/A,TRUE,"Dryers (1-4)";"glue",#N/A,TRUE,"Press Vents (PV)";"vc",#N/A,TRUE,"Press Vents (PV)"}</definedName>
    <definedName name="wrn.r1._2_2_3" localSheetId="12" hidden="1">{"boiler",#N/A,TRUE,"Hogged Fuel Boiler (B1)";"boiltox",#N/A,TRUE,"Hogged Fuel Boiler (B1)";"natgas",#N/A,TRUE,"Nat. Gas Package Boiler (B2)";"cyclones",#N/A,TRUE,"Cyclones";"dryview1",#N/A,TRUE,"Dryers (1-4)";"dryview2",#N/A,TRUE,"Dryers (1-4)";"glue",#N/A,TRUE,"Press Vents (PV)";"vc",#N/A,TRUE,"Press Vents (PV)"}</definedName>
    <definedName name="wrn.r1._2_2_3" localSheetId="7" hidden="1">{"boiler",#N/A,TRUE,"Hogged Fuel Boiler (B1)";"boiltox",#N/A,TRUE,"Hogged Fuel Boiler (B1)";"natgas",#N/A,TRUE,"Nat. Gas Package Boiler (B2)";"cyclones",#N/A,TRUE,"Cyclones";"dryview1",#N/A,TRUE,"Dryers (1-4)";"dryview2",#N/A,TRUE,"Dryers (1-4)";"glue",#N/A,TRUE,"Press Vents (PV)";"vc",#N/A,TRUE,"Press Vents (PV)"}</definedName>
    <definedName name="wrn.r1._2_2_3" localSheetId="14" hidden="1">{"boiler",#N/A,TRUE,"Hogged Fuel Boiler (B1)";"boiltox",#N/A,TRUE,"Hogged Fuel Boiler (B1)";"natgas",#N/A,TRUE,"Nat. Gas Package Boiler (B2)";"cyclones",#N/A,TRUE,"Cyclones";"dryview1",#N/A,TRUE,"Dryers (1-4)";"dryview2",#N/A,TRUE,"Dryers (1-4)";"glue",#N/A,TRUE,"Press Vents (PV)";"vc",#N/A,TRUE,"Press Vents (PV)"}</definedName>
    <definedName name="wrn.r1._2_2_3" hidden="1">{"boiler",#N/A,TRUE,"Hogged Fuel Boiler (B1)";"boiltox",#N/A,TRUE,"Hogged Fuel Boiler (B1)";"natgas",#N/A,TRUE,"Nat. Gas Package Boiler (B2)";"cyclones",#N/A,TRUE,"Cyclones";"dryview1",#N/A,TRUE,"Dryers (1-4)";"dryview2",#N/A,TRUE,"Dryers (1-4)";"glue",#N/A,TRUE,"Press Vents (PV)";"vc",#N/A,TRUE,"Press Vents (PV)"}</definedName>
    <definedName name="wrn.r1._2_2_3_1" localSheetId="12" hidden="1">{"boiler",#N/A,TRUE,"Hogged Fuel Boiler (B1)";"boiltox",#N/A,TRUE,"Hogged Fuel Boiler (B1)";"natgas",#N/A,TRUE,"Nat. Gas Package Boiler (B2)";"cyclones",#N/A,TRUE,"Cyclones";"dryview1",#N/A,TRUE,"Dryers (1-4)";"dryview2",#N/A,TRUE,"Dryers (1-4)";"glue",#N/A,TRUE,"Press Vents (PV)";"vc",#N/A,TRUE,"Press Vents (PV)"}</definedName>
    <definedName name="wrn.r1._2_2_3_1" localSheetId="7" hidden="1">{"boiler",#N/A,TRUE,"Hogged Fuel Boiler (B1)";"boiltox",#N/A,TRUE,"Hogged Fuel Boiler (B1)";"natgas",#N/A,TRUE,"Nat. Gas Package Boiler (B2)";"cyclones",#N/A,TRUE,"Cyclones";"dryview1",#N/A,TRUE,"Dryers (1-4)";"dryview2",#N/A,TRUE,"Dryers (1-4)";"glue",#N/A,TRUE,"Press Vents (PV)";"vc",#N/A,TRUE,"Press Vents (PV)"}</definedName>
    <definedName name="wrn.r1._2_2_3_1" localSheetId="14" hidden="1">{"boiler",#N/A,TRUE,"Hogged Fuel Boiler (B1)";"boiltox",#N/A,TRUE,"Hogged Fuel Boiler (B1)";"natgas",#N/A,TRUE,"Nat. Gas Package Boiler (B2)";"cyclones",#N/A,TRUE,"Cyclones";"dryview1",#N/A,TRUE,"Dryers (1-4)";"dryview2",#N/A,TRUE,"Dryers (1-4)";"glue",#N/A,TRUE,"Press Vents (PV)";"vc",#N/A,TRUE,"Press Vents (PV)"}</definedName>
    <definedName name="wrn.r1._2_2_3_1" hidden="1">{"boiler",#N/A,TRUE,"Hogged Fuel Boiler (B1)";"boiltox",#N/A,TRUE,"Hogged Fuel Boiler (B1)";"natgas",#N/A,TRUE,"Nat. Gas Package Boiler (B2)";"cyclones",#N/A,TRUE,"Cyclones";"dryview1",#N/A,TRUE,"Dryers (1-4)";"dryview2",#N/A,TRUE,"Dryers (1-4)";"glue",#N/A,TRUE,"Press Vents (PV)";"vc",#N/A,TRUE,"Press Vents (PV)"}</definedName>
    <definedName name="wrn.r1._2_2_3_2" localSheetId="12" hidden="1">{"boiler",#N/A,TRUE,"Hogged Fuel Boiler (B1)";"boiltox",#N/A,TRUE,"Hogged Fuel Boiler (B1)";"natgas",#N/A,TRUE,"Nat. Gas Package Boiler (B2)";"cyclones",#N/A,TRUE,"Cyclones";"dryview1",#N/A,TRUE,"Dryers (1-4)";"dryview2",#N/A,TRUE,"Dryers (1-4)";"glue",#N/A,TRUE,"Press Vents (PV)";"vc",#N/A,TRUE,"Press Vents (PV)"}</definedName>
    <definedName name="wrn.r1._2_2_3_2" localSheetId="7" hidden="1">{"boiler",#N/A,TRUE,"Hogged Fuel Boiler (B1)";"boiltox",#N/A,TRUE,"Hogged Fuel Boiler (B1)";"natgas",#N/A,TRUE,"Nat. Gas Package Boiler (B2)";"cyclones",#N/A,TRUE,"Cyclones";"dryview1",#N/A,TRUE,"Dryers (1-4)";"dryview2",#N/A,TRUE,"Dryers (1-4)";"glue",#N/A,TRUE,"Press Vents (PV)";"vc",#N/A,TRUE,"Press Vents (PV)"}</definedName>
    <definedName name="wrn.r1._2_2_3_2" localSheetId="14" hidden="1">{"boiler",#N/A,TRUE,"Hogged Fuel Boiler (B1)";"boiltox",#N/A,TRUE,"Hogged Fuel Boiler (B1)";"natgas",#N/A,TRUE,"Nat. Gas Package Boiler (B2)";"cyclones",#N/A,TRUE,"Cyclones";"dryview1",#N/A,TRUE,"Dryers (1-4)";"dryview2",#N/A,TRUE,"Dryers (1-4)";"glue",#N/A,TRUE,"Press Vents (PV)";"vc",#N/A,TRUE,"Press Vents (PV)"}</definedName>
    <definedName name="wrn.r1._2_2_3_2" hidden="1">{"boiler",#N/A,TRUE,"Hogged Fuel Boiler (B1)";"boiltox",#N/A,TRUE,"Hogged Fuel Boiler (B1)";"natgas",#N/A,TRUE,"Nat. Gas Package Boiler (B2)";"cyclones",#N/A,TRUE,"Cyclones";"dryview1",#N/A,TRUE,"Dryers (1-4)";"dryview2",#N/A,TRUE,"Dryers (1-4)";"glue",#N/A,TRUE,"Press Vents (PV)";"vc",#N/A,TRUE,"Press Vents (PV)"}</definedName>
    <definedName name="wrn.r1._2_2_4" localSheetId="12" hidden="1">{"boiler",#N/A,TRUE,"Hogged Fuel Boiler (B1)";"boiltox",#N/A,TRUE,"Hogged Fuel Boiler (B1)";"natgas",#N/A,TRUE,"Nat. Gas Package Boiler (B2)";"cyclones",#N/A,TRUE,"Cyclones";"dryview1",#N/A,TRUE,"Dryers (1-4)";"dryview2",#N/A,TRUE,"Dryers (1-4)";"glue",#N/A,TRUE,"Press Vents (PV)";"vc",#N/A,TRUE,"Press Vents (PV)"}</definedName>
    <definedName name="wrn.r1._2_2_4" localSheetId="7" hidden="1">{"boiler",#N/A,TRUE,"Hogged Fuel Boiler (B1)";"boiltox",#N/A,TRUE,"Hogged Fuel Boiler (B1)";"natgas",#N/A,TRUE,"Nat. Gas Package Boiler (B2)";"cyclones",#N/A,TRUE,"Cyclones";"dryview1",#N/A,TRUE,"Dryers (1-4)";"dryview2",#N/A,TRUE,"Dryers (1-4)";"glue",#N/A,TRUE,"Press Vents (PV)";"vc",#N/A,TRUE,"Press Vents (PV)"}</definedName>
    <definedName name="wrn.r1._2_2_4" localSheetId="14" hidden="1">{"boiler",#N/A,TRUE,"Hogged Fuel Boiler (B1)";"boiltox",#N/A,TRUE,"Hogged Fuel Boiler (B1)";"natgas",#N/A,TRUE,"Nat. Gas Package Boiler (B2)";"cyclones",#N/A,TRUE,"Cyclones";"dryview1",#N/A,TRUE,"Dryers (1-4)";"dryview2",#N/A,TRUE,"Dryers (1-4)";"glue",#N/A,TRUE,"Press Vents (PV)";"vc",#N/A,TRUE,"Press Vents (PV)"}</definedName>
    <definedName name="wrn.r1._2_2_4" hidden="1">{"boiler",#N/A,TRUE,"Hogged Fuel Boiler (B1)";"boiltox",#N/A,TRUE,"Hogged Fuel Boiler (B1)";"natgas",#N/A,TRUE,"Nat. Gas Package Boiler (B2)";"cyclones",#N/A,TRUE,"Cyclones";"dryview1",#N/A,TRUE,"Dryers (1-4)";"dryview2",#N/A,TRUE,"Dryers (1-4)";"glue",#N/A,TRUE,"Press Vents (PV)";"vc",#N/A,TRUE,"Press Vents (PV)"}</definedName>
    <definedName name="wrn.r1._2_2_4_1" localSheetId="12" hidden="1">{"boiler",#N/A,TRUE,"Hogged Fuel Boiler (B1)";"boiltox",#N/A,TRUE,"Hogged Fuel Boiler (B1)";"natgas",#N/A,TRUE,"Nat. Gas Package Boiler (B2)";"cyclones",#N/A,TRUE,"Cyclones";"dryview1",#N/A,TRUE,"Dryers (1-4)";"dryview2",#N/A,TRUE,"Dryers (1-4)";"glue",#N/A,TRUE,"Press Vents (PV)";"vc",#N/A,TRUE,"Press Vents (PV)"}</definedName>
    <definedName name="wrn.r1._2_2_4_1" localSheetId="7" hidden="1">{"boiler",#N/A,TRUE,"Hogged Fuel Boiler (B1)";"boiltox",#N/A,TRUE,"Hogged Fuel Boiler (B1)";"natgas",#N/A,TRUE,"Nat. Gas Package Boiler (B2)";"cyclones",#N/A,TRUE,"Cyclones";"dryview1",#N/A,TRUE,"Dryers (1-4)";"dryview2",#N/A,TRUE,"Dryers (1-4)";"glue",#N/A,TRUE,"Press Vents (PV)";"vc",#N/A,TRUE,"Press Vents (PV)"}</definedName>
    <definedName name="wrn.r1._2_2_4_1" localSheetId="14" hidden="1">{"boiler",#N/A,TRUE,"Hogged Fuel Boiler (B1)";"boiltox",#N/A,TRUE,"Hogged Fuel Boiler (B1)";"natgas",#N/A,TRUE,"Nat. Gas Package Boiler (B2)";"cyclones",#N/A,TRUE,"Cyclones";"dryview1",#N/A,TRUE,"Dryers (1-4)";"dryview2",#N/A,TRUE,"Dryers (1-4)";"glue",#N/A,TRUE,"Press Vents (PV)";"vc",#N/A,TRUE,"Press Vents (PV)"}</definedName>
    <definedName name="wrn.r1._2_2_4_1" hidden="1">{"boiler",#N/A,TRUE,"Hogged Fuel Boiler (B1)";"boiltox",#N/A,TRUE,"Hogged Fuel Boiler (B1)";"natgas",#N/A,TRUE,"Nat. Gas Package Boiler (B2)";"cyclones",#N/A,TRUE,"Cyclones";"dryview1",#N/A,TRUE,"Dryers (1-4)";"dryview2",#N/A,TRUE,"Dryers (1-4)";"glue",#N/A,TRUE,"Press Vents (PV)";"vc",#N/A,TRUE,"Press Vents (PV)"}</definedName>
    <definedName name="wrn.r1._2_2_4_2" localSheetId="12" hidden="1">{"boiler",#N/A,TRUE,"Hogged Fuel Boiler (B1)";"boiltox",#N/A,TRUE,"Hogged Fuel Boiler (B1)";"natgas",#N/A,TRUE,"Nat. Gas Package Boiler (B2)";"cyclones",#N/A,TRUE,"Cyclones";"dryview1",#N/A,TRUE,"Dryers (1-4)";"dryview2",#N/A,TRUE,"Dryers (1-4)";"glue",#N/A,TRUE,"Press Vents (PV)";"vc",#N/A,TRUE,"Press Vents (PV)"}</definedName>
    <definedName name="wrn.r1._2_2_4_2" localSheetId="7" hidden="1">{"boiler",#N/A,TRUE,"Hogged Fuel Boiler (B1)";"boiltox",#N/A,TRUE,"Hogged Fuel Boiler (B1)";"natgas",#N/A,TRUE,"Nat. Gas Package Boiler (B2)";"cyclones",#N/A,TRUE,"Cyclones";"dryview1",#N/A,TRUE,"Dryers (1-4)";"dryview2",#N/A,TRUE,"Dryers (1-4)";"glue",#N/A,TRUE,"Press Vents (PV)";"vc",#N/A,TRUE,"Press Vents (PV)"}</definedName>
    <definedName name="wrn.r1._2_2_4_2" localSheetId="14" hidden="1">{"boiler",#N/A,TRUE,"Hogged Fuel Boiler (B1)";"boiltox",#N/A,TRUE,"Hogged Fuel Boiler (B1)";"natgas",#N/A,TRUE,"Nat. Gas Package Boiler (B2)";"cyclones",#N/A,TRUE,"Cyclones";"dryview1",#N/A,TRUE,"Dryers (1-4)";"dryview2",#N/A,TRUE,"Dryers (1-4)";"glue",#N/A,TRUE,"Press Vents (PV)";"vc",#N/A,TRUE,"Press Vents (PV)"}</definedName>
    <definedName name="wrn.r1._2_2_4_2" hidden="1">{"boiler",#N/A,TRUE,"Hogged Fuel Boiler (B1)";"boiltox",#N/A,TRUE,"Hogged Fuel Boiler (B1)";"natgas",#N/A,TRUE,"Nat. Gas Package Boiler (B2)";"cyclones",#N/A,TRUE,"Cyclones";"dryview1",#N/A,TRUE,"Dryers (1-4)";"dryview2",#N/A,TRUE,"Dryers (1-4)";"glue",#N/A,TRUE,"Press Vents (PV)";"vc",#N/A,TRUE,"Press Vents (PV)"}</definedName>
    <definedName name="wrn.r1._2_2_5" localSheetId="12" hidden="1">{"boiler",#N/A,TRUE,"Hogged Fuel Boiler (B1)";"boiltox",#N/A,TRUE,"Hogged Fuel Boiler (B1)";"natgas",#N/A,TRUE,"Nat. Gas Package Boiler (B2)";"cyclones",#N/A,TRUE,"Cyclones";"dryview1",#N/A,TRUE,"Dryers (1-4)";"dryview2",#N/A,TRUE,"Dryers (1-4)";"glue",#N/A,TRUE,"Press Vents (PV)";"vc",#N/A,TRUE,"Press Vents (PV)"}</definedName>
    <definedName name="wrn.r1._2_2_5" localSheetId="7" hidden="1">{"boiler",#N/A,TRUE,"Hogged Fuel Boiler (B1)";"boiltox",#N/A,TRUE,"Hogged Fuel Boiler (B1)";"natgas",#N/A,TRUE,"Nat. Gas Package Boiler (B2)";"cyclones",#N/A,TRUE,"Cyclones";"dryview1",#N/A,TRUE,"Dryers (1-4)";"dryview2",#N/A,TRUE,"Dryers (1-4)";"glue",#N/A,TRUE,"Press Vents (PV)";"vc",#N/A,TRUE,"Press Vents (PV)"}</definedName>
    <definedName name="wrn.r1._2_2_5" localSheetId="14" hidden="1">{"boiler",#N/A,TRUE,"Hogged Fuel Boiler (B1)";"boiltox",#N/A,TRUE,"Hogged Fuel Boiler (B1)";"natgas",#N/A,TRUE,"Nat. Gas Package Boiler (B2)";"cyclones",#N/A,TRUE,"Cyclones";"dryview1",#N/A,TRUE,"Dryers (1-4)";"dryview2",#N/A,TRUE,"Dryers (1-4)";"glue",#N/A,TRUE,"Press Vents (PV)";"vc",#N/A,TRUE,"Press Vents (PV)"}</definedName>
    <definedName name="wrn.r1._2_2_5" hidden="1">{"boiler",#N/A,TRUE,"Hogged Fuel Boiler (B1)";"boiltox",#N/A,TRUE,"Hogged Fuel Boiler (B1)";"natgas",#N/A,TRUE,"Nat. Gas Package Boiler (B2)";"cyclones",#N/A,TRUE,"Cyclones";"dryview1",#N/A,TRUE,"Dryers (1-4)";"dryview2",#N/A,TRUE,"Dryers (1-4)";"glue",#N/A,TRUE,"Press Vents (PV)";"vc",#N/A,TRUE,"Press Vents (PV)"}</definedName>
    <definedName name="wrn.r1._2_2_5_1" localSheetId="12" hidden="1">{"boiler",#N/A,TRUE,"Hogged Fuel Boiler (B1)";"boiltox",#N/A,TRUE,"Hogged Fuel Boiler (B1)";"natgas",#N/A,TRUE,"Nat. Gas Package Boiler (B2)";"cyclones",#N/A,TRUE,"Cyclones";"dryview1",#N/A,TRUE,"Dryers (1-4)";"dryview2",#N/A,TRUE,"Dryers (1-4)";"glue",#N/A,TRUE,"Press Vents (PV)";"vc",#N/A,TRUE,"Press Vents (PV)"}</definedName>
    <definedName name="wrn.r1._2_2_5_1" localSheetId="7" hidden="1">{"boiler",#N/A,TRUE,"Hogged Fuel Boiler (B1)";"boiltox",#N/A,TRUE,"Hogged Fuel Boiler (B1)";"natgas",#N/A,TRUE,"Nat. Gas Package Boiler (B2)";"cyclones",#N/A,TRUE,"Cyclones";"dryview1",#N/A,TRUE,"Dryers (1-4)";"dryview2",#N/A,TRUE,"Dryers (1-4)";"glue",#N/A,TRUE,"Press Vents (PV)";"vc",#N/A,TRUE,"Press Vents (PV)"}</definedName>
    <definedName name="wrn.r1._2_2_5_1" localSheetId="14" hidden="1">{"boiler",#N/A,TRUE,"Hogged Fuel Boiler (B1)";"boiltox",#N/A,TRUE,"Hogged Fuel Boiler (B1)";"natgas",#N/A,TRUE,"Nat. Gas Package Boiler (B2)";"cyclones",#N/A,TRUE,"Cyclones";"dryview1",#N/A,TRUE,"Dryers (1-4)";"dryview2",#N/A,TRUE,"Dryers (1-4)";"glue",#N/A,TRUE,"Press Vents (PV)";"vc",#N/A,TRUE,"Press Vents (PV)"}</definedName>
    <definedName name="wrn.r1._2_2_5_1" hidden="1">{"boiler",#N/A,TRUE,"Hogged Fuel Boiler (B1)";"boiltox",#N/A,TRUE,"Hogged Fuel Boiler (B1)";"natgas",#N/A,TRUE,"Nat. Gas Package Boiler (B2)";"cyclones",#N/A,TRUE,"Cyclones";"dryview1",#N/A,TRUE,"Dryers (1-4)";"dryview2",#N/A,TRUE,"Dryers (1-4)";"glue",#N/A,TRUE,"Press Vents (PV)";"vc",#N/A,TRUE,"Press Vents (PV)"}</definedName>
    <definedName name="wrn.r1._2_2_5_2" localSheetId="12" hidden="1">{"boiler",#N/A,TRUE,"Hogged Fuel Boiler (B1)";"boiltox",#N/A,TRUE,"Hogged Fuel Boiler (B1)";"natgas",#N/A,TRUE,"Nat. Gas Package Boiler (B2)";"cyclones",#N/A,TRUE,"Cyclones";"dryview1",#N/A,TRUE,"Dryers (1-4)";"dryview2",#N/A,TRUE,"Dryers (1-4)";"glue",#N/A,TRUE,"Press Vents (PV)";"vc",#N/A,TRUE,"Press Vents (PV)"}</definedName>
    <definedName name="wrn.r1._2_2_5_2" localSheetId="7" hidden="1">{"boiler",#N/A,TRUE,"Hogged Fuel Boiler (B1)";"boiltox",#N/A,TRUE,"Hogged Fuel Boiler (B1)";"natgas",#N/A,TRUE,"Nat. Gas Package Boiler (B2)";"cyclones",#N/A,TRUE,"Cyclones";"dryview1",#N/A,TRUE,"Dryers (1-4)";"dryview2",#N/A,TRUE,"Dryers (1-4)";"glue",#N/A,TRUE,"Press Vents (PV)";"vc",#N/A,TRUE,"Press Vents (PV)"}</definedName>
    <definedName name="wrn.r1._2_2_5_2" localSheetId="14" hidden="1">{"boiler",#N/A,TRUE,"Hogged Fuel Boiler (B1)";"boiltox",#N/A,TRUE,"Hogged Fuel Boiler (B1)";"natgas",#N/A,TRUE,"Nat. Gas Package Boiler (B2)";"cyclones",#N/A,TRUE,"Cyclones";"dryview1",#N/A,TRUE,"Dryers (1-4)";"dryview2",#N/A,TRUE,"Dryers (1-4)";"glue",#N/A,TRUE,"Press Vents (PV)";"vc",#N/A,TRUE,"Press Vents (PV)"}</definedName>
    <definedName name="wrn.r1._2_2_5_2" hidden="1">{"boiler",#N/A,TRUE,"Hogged Fuel Boiler (B1)";"boiltox",#N/A,TRUE,"Hogged Fuel Boiler (B1)";"natgas",#N/A,TRUE,"Nat. Gas Package Boiler (B2)";"cyclones",#N/A,TRUE,"Cyclones";"dryview1",#N/A,TRUE,"Dryers (1-4)";"dryview2",#N/A,TRUE,"Dryers (1-4)";"glue",#N/A,TRUE,"Press Vents (PV)";"vc",#N/A,TRUE,"Press Vents (PV)"}</definedName>
    <definedName name="wrn.r1._2_3" localSheetId="12" hidden="1">{"boiler",#N/A,TRUE,"Hogged Fuel Boiler (B1)";"boiltox",#N/A,TRUE,"Hogged Fuel Boiler (B1)";"natgas",#N/A,TRUE,"Nat. Gas Package Boiler (B2)";"cyclones",#N/A,TRUE,"Cyclones";"dryview1",#N/A,TRUE,"Dryers (1-4)";"dryview2",#N/A,TRUE,"Dryers (1-4)";"glue",#N/A,TRUE,"Press Vents (PV)";"vc",#N/A,TRUE,"Press Vents (PV)"}</definedName>
    <definedName name="wrn.r1._2_3" localSheetId="7" hidden="1">{"boiler",#N/A,TRUE,"Hogged Fuel Boiler (B1)";"boiltox",#N/A,TRUE,"Hogged Fuel Boiler (B1)";"natgas",#N/A,TRUE,"Nat. Gas Package Boiler (B2)";"cyclones",#N/A,TRUE,"Cyclones";"dryview1",#N/A,TRUE,"Dryers (1-4)";"dryview2",#N/A,TRUE,"Dryers (1-4)";"glue",#N/A,TRUE,"Press Vents (PV)";"vc",#N/A,TRUE,"Press Vents (PV)"}</definedName>
    <definedName name="wrn.r1._2_3" localSheetId="14" hidden="1">{"boiler",#N/A,TRUE,"Hogged Fuel Boiler (B1)";"boiltox",#N/A,TRUE,"Hogged Fuel Boiler (B1)";"natgas",#N/A,TRUE,"Nat. Gas Package Boiler (B2)";"cyclones",#N/A,TRUE,"Cyclones";"dryview1",#N/A,TRUE,"Dryers (1-4)";"dryview2",#N/A,TRUE,"Dryers (1-4)";"glue",#N/A,TRUE,"Press Vents (PV)";"vc",#N/A,TRUE,"Press Vents (PV)"}</definedName>
    <definedName name="wrn.r1._2_3" hidden="1">{"boiler",#N/A,TRUE,"Hogged Fuel Boiler (B1)";"boiltox",#N/A,TRUE,"Hogged Fuel Boiler (B1)";"natgas",#N/A,TRUE,"Nat. Gas Package Boiler (B2)";"cyclones",#N/A,TRUE,"Cyclones";"dryview1",#N/A,TRUE,"Dryers (1-4)";"dryview2",#N/A,TRUE,"Dryers (1-4)";"glue",#N/A,TRUE,"Press Vents (PV)";"vc",#N/A,TRUE,"Press Vents (PV)"}</definedName>
    <definedName name="wrn.r1._2_3_1" localSheetId="12" hidden="1">{"boiler",#N/A,TRUE,"Hogged Fuel Boiler (B1)";"boiltox",#N/A,TRUE,"Hogged Fuel Boiler (B1)";"natgas",#N/A,TRUE,"Nat. Gas Package Boiler (B2)";"cyclones",#N/A,TRUE,"Cyclones";"dryview1",#N/A,TRUE,"Dryers (1-4)";"dryview2",#N/A,TRUE,"Dryers (1-4)";"glue",#N/A,TRUE,"Press Vents (PV)";"vc",#N/A,TRUE,"Press Vents (PV)"}</definedName>
    <definedName name="wrn.r1._2_3_1" localSheetId="7" hidden="1">{"boiler",#N/A,TRUE,"Hogged Fuel Boiler (B1)";"boiltox",#N/A,TRUE,"Hogged Fuel Boiler (B1)";"natgas",#N/A,TRUE,"Nat. Gas Package Boiler (B2)";"cyclones",#N/A,TRUE,"Cyclones";"dryview1",#N/A,TRUE,"Dryers (1-4)";"dryview2",#N/A,TRUE,"Dryers (1-4)";"glue",#N/A,TRUE,"Press Vents (PV)";"vc",#N/A,TRUE,"Press Vents (PV)"}</definedName>
    <definedName name="wrn.r1._2_3_1" localSheetId="14" hidden="1">{"boiler",#N/A,TRUE,"Hogged Fuel Boiler (B1)";"boiltox",#N/A,TRUE,"Hogged Fuel Boiler (B1)";"natgas",#N/A,TRUE,"Nat. Gas Package Boiler (B2)";"cyclones",#N/A,TRUE,"Cyclones";"dryview1",#N/A,TRUE,"Dryers (1-4)";"dryview2",#N/A,TRUE,"Dryers (1-4)";"glue",#N/A,TRUE,"Press Vents (PV)";"vc",#N/A,TRUE,"Press Vents (PV)"}</definedName>
    <definedName name="wrn.r1._2_3_1" hidden="1">{"boiler",#N/A,TRUE,"Hogged Fuel Boiler (B1)";"boiltox",#N/A,TRUE,"Hogged Fuel Boiler (B1)";"natgas",#N/A,TRUE,"Nat. Gas Package Boiler (B2)";"cyclones",#N/A,TRUE,"Cyclones";"dryview1",#N/A,TRUE,"Dryers (1-4)";"dryview2",#N/A,TRUE,"Dryers (1-4)";"glue",#N/A,TRUE,"Press Vents (PV)";"vc",#N/A,TRUE,"Press Vents (PV)"}</definedName>
    <definedName name="wrn.r1._2_3_1_1" localSheetId="12" hidden="1">{"boiler",#N/A,TRUE,"Hogged Fuel Boiler (B1)";"boiltox",#N/A,TRUE,"Hogged Fuel Boiler (B1)";"natgas",#N/A,TRUE,"Nat. Gas Package Boiler (B2)";"cyclones",#N/A,TRUE,"Cyclones";"dryview1",#N/A,TRUE,"Dryers (1-4)";"dryview2",#N/A,TRUE,"Dryers (1-4)";"glue",#N/A,TRUE,"Press Vents (PV)";"vc",#N/A,TRUE,"Press Vents (PV)"}</definedName>
    <definedName name="wrn.r1._2_3_1_1" localSheetId="7" hidden="1">{"boiler",#N/A,TRUE,"Hogged Fuel Boiler (B1)";"boiltox",#N/A,TRUE,"Hogged Fuel Boiler (B1)";"natgas",#N/A,TRUE,"Nat. Gas Package Boiler (B2)";"cyclones",#N/A,TRUE,"Cyclones";"dryview1",#N/A,TRUE,"Dryers (1-4)";"dryview2",#N/A,TRUE,"Dryers (1-4)";"glue",#N/A,TRUE,"Press Vents (PV)";"vc",#N/A,TRUE,"Press Vents (PV)"}</definedName>
    <definedName name="wrn.r1._2_3_1_1" localSheetId="14" hidden="1">{"boiler",#N/A,TRUE,"Hogged Fuel Boiler (B1)";"boiltox",#N/A,TRUE,"Hogged Fuel Boiler (B1)";"natgas",#N/A,TRUE,"Nat. Gas Package Boiler (B2)";"cyclones",#N/A,TRUE,"Cyclones";"dryview1",#N/A,TRUE,"Dryers (1-4)";"dryview2",#N/A,TRUE,"Dryers (1-4)";"glue",#N/A,TRUE,"Press Vents (PV)";"vc",#N/A,TRUE,"Press Vents (PV)"}</definedName>
    <definedName name="wrn.r1._2_3_1_1" hidden="1">{"boiler",#N/A,TRUE,"Hogged Fuel Boiler (B1)";"boiltox",#N/A,TRUE,"Hogged Fuel Boiler (B1)";"natgas",#N/A,TRUE,"Nat. Gas Package Boiler (B2)";"cyclones",#N/A,TRUE,"Cyclones";"dryview1",#N/A,TRUE,"Dryers (1-4)";"dryview2",#N/A,TRUE,"Dryers (1-4)";"glue",#N/A,TRUE,"Press Vents (PV)";"vc",#N/A,TRUE,"Press Vents (PV)"}</definedName>
    <definedName name="wrn.r1._2_3_1_2" localSheetId="12" hidden="1">{"boiler",#N/A,TRUE,"Hogged Fuel Boiler (B1)";"boiltox",#N/A,TRUE,"Hogged Fuel Boiler (B1)";"natgas",#N/A,TRUE,"Nat. Gas Package Boiler (B2)";"cyclones",#N/A,TRUE,"Cyclones";"dryview1",#N/A,TRUE,"Dryers (1-4)";"dryview2",#N/A,TRUE,"Dryers (1-4)";"glue",#N/A,TRUE,"Press Vents (PV)";"vc",#N/A,TRUE,"Press Vents (PV)"}</definedName>
    <definedName name="wrn.r1._2_3_1_2" localSheetId="7" hidden="1">{"boiler",#N/A,TRUE,"Hogged Fuel Boiler (B1)";"boiltox",#N/A,TRUE,"Hogged Fuel Boiler (B1)";"natgas",#N/A,TRUE,"Nat. Gas Package Boiler (B2)";"cyclones",#N/A,TRUE,"Cyclones";"dryview1",#N/A,TRUE,"Dryers (1-4)";"dryview2",#N/A,TRUE,"Dryers (1-4)";"glue",#N/A,TRUE,"Press Vents (PV)";"vc",#N/A,TRUE,"Press Vents (PV)"}</definedName>
    <definedName name="wrn.r1._2_3_1_2" localSheetId="14" hidden="1">{"boiler",#N/A,TRUE,"Hogged Fuel Boiler (B1)";"boiltox",#N/A,TRUE,"Hogged Fuel Boiler (B1)";"natgas",#N/A,TRUE,"Nat. Gas Package Boiler (B2)";"cyclones",#N/A,TRUE,"Cyclones";"dryview1",#N/A,TRUE,"Dryers (1-4)";"dryview2",#N/A,TRUE,"Dryers (1-4)";"glue",#N/A,TRUE,"Press Vents (PV)";"vc",#N/A,TRUE,"Press Vents (PV)"}</definedName>
    <definedName name="wrn.r1._2_3_1_2" hidden="1">{"boiler",#N/A,TRUE,"Hogged Fuel Boiler (B1)";"boiltox",#N/A,TRUE,"Hogged Fuel Boiler (B1)";"natgas",#N/A,TRUE,"Nat. Gas Package Boiler (B2)";"cyclones",#N/A,TRUE,"Cyclones";"dryview1",#N/A,TRUE,"Dryers (1-4)";"dryview2",#N/A,TRUE,"Dryers (1-4)";"glue",#N/A,TRUE,"Press Vents (PV)";"vc",#N/A,TRUE,"Press Vents (PV)"}</definedName>
    <definedName name="wrn.r1._2_3_2" localSheetId="12" hidden="1">{"boiler",#N/A,TRUE,"Hogged Fuel Boiler (B1)";"boiltox",#N/A,TRUE,"Hogged Fuel Boiler (B1)";"natgas",#N/A,TRUE,"Nat. Gas Package Boiler (B2)";"cyclones",#N/A,TRUE,"Cyclones";"dryview1",#N/A,TRUE,"Dryers (1-4)";"dryview2",#N/A,TRUE,"Dryers (1-4)";"glue",#N/A,TRUE,"Press Vents (PV)";"vc",#N/A,TRUE,"Press Vents (PV)"}</definedName>
    <definedName name="wrn.r1._2_3_2" localSheetId="7" hidden="1">{"boiler",#N/A,TRUE,"Hogged Fuel Boiler (B1)";"boiltox",#N/A,TRUE,"Hogged Fuel Boiler (B1)";"natgas",#N/A,TRUE,"Nat. Gas Package Boiler (B2)";"cyclones",#N/A,TRUE,"Cyclones";"dryview1",#N/A,TRUE,"Dryers (1-4)";"dryview2",#N/A,TRUE,"Dryers (1-4)";"glue",#N/A,TRUE,"Press Vents (PV)";"vc",#N/A,TRUE,"Press Vents (PV)"}</definedName>
    <definedName name="wrn.r1._2_3_2" localSheetId="14" hidden="1">{"boiler",#N/A,TRUE,"Hogged Fuel Boiler (B1)";"boiltox",#N/A,TRUE,"Hogged Fuel Boiler (B1)";"natgas",#N/A,TRUE,"Nat. Gas Package Boiler (B2)";"cyclones",#N/A,TRUE,"Cyclones";"dryview1",#N/A,TRUE,"Dryers (1-4)";"dryview2",#N/A,TRUE,"Dryers (1-4)";"glue",#N/A,TRUE,"Press Vents (PV)";"vc",#N/A,TRUE,"Press Vents (PV)"}</definedName>
    <definedName name="wrn.r1._2_3_2" hidden="1">{"boiler",#N/A,TRUE,"Hogged Fuel Boiler (B1)";"boiltox",#N/A,TRUE,"Hogged Fuel Boiler (B1)";"natgas",#N/A,TRUE,"Nat. Gas Package Boiler (B2)";"cyclones",#N/A,TRUE,"Cyclones";"dryview1",#N/A,TRUE,"Dryers (1-4)";"dryview2",#N/A,TRUE,"Dryers (1-4)";"glue",#N/A,TRUE,"Press Vents (PV)";"vc",#N/A,TRUE,"Press Vents (PV)"}</definedName>
    <definedName name="wrn.r1._2_3_2_1" localSheetId="12" hidden="1">{"boiler",#N/A,TRUE,"Hogged Fuel Boiler (B1)";"boiltox",#N/A,TRUE,"Hogged Fuel Boiler (B1)";"natgas",#N/A,TRUE,"Nat. Gas Package Boiler (B2)";"cyclones",#N/A,TRUE,"Cyclones";"dryview1",#N/A,TRUE,"Dryers (1-4)";"dryview2",#N/A,TRUE,"Dryers (1-4)";"glue",#N/A,TRUE,"Press Vents (PV)";"vc",#N/A,TRUE,"Press Vents (PV)"}</definedName>
    <definedName name="wrn.r1._2_3_2_1" localSheetId="7" hidden="1">{"boiler",#N/A,TRUE,"Hogged Fuel Boiler (B1)";"boiltox",#N/A,TRUE,"Hogged Fuel Boiler (B1)";"natgas",#N/A,TRUE,"Nat. Gas Package Boiler (B2)";"cyclones",#N/A,TRUE,"Cyclones";"dryview1",#N/A,TRUE,"Dryers (1-4)";"dryview2",#N/A,TRUE,"Dryers (1-4)";"glue",#N/A,TRUE,"Press Vents (PV)";"vc",#N/A,TRUE,"Press Vents (PV)"}</definedName>
    <definedName name="wrn.r1._2_3_2_1" localSheetId="14" hidden="1">{"boiler",#N/A,TRUE,"Hogged Fuel Boiler (B1)";"boiltox",#N/A,TRUE,"Hogged Fuel Boiler (B1)";"natgas",#N/A,TRUE,"Nat. Gas Package Boiler (B2)";"cyclones",#N/A,TRUE,"Cyclones";"dryview1",#N/A,TRUE,"Dryers (1-4)";"dryview2",#N/A,TRUE,"Dryers (1-4)";"glue",#N/A,TRUE,"Press Vents (PV)";"vc",#N/A,TRUE,"Press Vents (PV)"}</definedName>
    <definedName name="wrn.r1._2_3_2_1" hidden="1">{"boiler",#N/A,TRUE,"Hogged Fuel Boiler (B1)";"boiltox",#N/A,TRUE,"Hogged Fuel Boiler (B1)";"natgas",#N/A,TRUE,"Nat. Gas Package Boiler (B2)";"cyclones",#N/A,TRUE,"Cyclones";"dryview1",#N/A,TRUE,"Dryers (1-4)";"dryview2",#N/A,TRUE,"Dryers (1-4)";"glue",#N/A,TRUE,"Press Vents (PV)";"vc",#N/A,TRUE,"Press Vents (PV)"}</definedName>
    <definedName name="wrn.r1._2_3_2_2" localSheetId="12" hidden="1">{"boiler",#N/A,TRUE,"Hogged Fuel Boiler (B1)";"boiltox",#N/A,TRUE,"Hogged Fuel Boiler (B1)";"natgas",#N/A,TRUE,"Nat. Gas Package Boiler (B2)";"cyclones",#N/A,TRUE,"Cyclones";"dryview1",#N/A,TRUE,"Dryers (1-4)";"dryview2",#N/A,TRUE,"Dryers (1-4)";"glue",#N/A,TRUE,"Press Vents (PV)";"vc",#N/A,TRUE,"Press Vents (PV)"}</definedName>
    <definedName name="wrn.r1._2_3_2_2" localSheetId="7" hidden="1">{"boiler",#N/A,TRUE,"Hogged Fuel Boiler (B1)";"boiltox",#N/A,TRUE,"Hogged Fuel Boiler (B1)";"natgas",#N/A,TRUE,"Nat. Gas Package Boiler (B2)";"cyclones",#N/A,TRUE,"Cyclones";"dryview1",#N/A,TRUE,"Dryers (1-4)";"dryview2",#N/A,TRUE,"Dryers (1-4)";"glue",#N/A,TRUE,"Press Vents (PV)";"vc",#N/A,TRUE,"Press Vents (PV)"}</definedName>
    <definedName name="wrn.r1._2_3_2_2" localSheetId="14" hidden="1">{"boiler",#N/A,TRUE,"Hogged Fuel Boiler (B1)";"boiltox",#N/A,TRUE,"Hogged Fuel Boiler (B1)";"natgas",#N/A,TRUE,"Nat. Gas Package Boiler (B2)";"cyclones",#N/A,TRUE,"Cyclones";"dryview1",#N/A,TRUE,"Dryers (1-4)";"dryview2",#N/A,TRUE,"Dryers (1-4)";"glue",#N/A,TRUE,"Press Vents (PV)";"vc",#N/A,TRUE,"Press Vents (PV)"}</definedName>
    <definedName name="wrn.r1._2_3_2_2" hidden="1">{"boiler",#N/A,TRUE,"Hogged Fuel Boiler (B1)";"boiltox",#N/A,TRUE,"Hogged Fuel Boiler (B1)";"natgas",#N/A,TRUE,"Nat. Gas Package Boiler (B2)";"cyclones",#N/A,TRUE,"Cyclones";"dryview1",#N/A,TRUE,"Dryers (1-4)";"dryview2",#N/A,TRUE,"Dryers (1-4)";"glue",#N/A,TRUE,"Press Vents (PV)";"vc",#N/A,TRUE,"Press Vents (PV)"}</definedName>
    <definedName name="wrn.r1._2_3_3" localSheetId="12" hidden="1">{"boiler",#N/A,TRUE,"Hogged Fuel Boiler (B1)";"boiltox",#N/A,TRUE,"Hogged Fuel Boiler (B1)";"natgas",#N/A,TRUE,"Nat. Gas Package Boiler (B2)";"cyclones",#N/A,TRUE,"Cyclones";"dryview1",#N/A,TRUE,"Dryers (1-4)";"dryview2",#N/A,TRUE,"Dryers (1-4)";"glue",#N/A,TRUE,"Press Vents (PV)";"vc",#N/A,TRUE,"Press Vents (PV)"}</definedName>
    <definedName name="wrn.r1._2_3_3" localSheetId="7" hidden="1">{"boiler",#N/A,TRUE,"Hogged Fuel Boiler (B1)";"boiltox",#N/A,TRUE,"Hogged Fuel Boiler (B1)";"natgas",#N/A,TRUE,"Nat. Gas Package Boiler (B2)";"cyclones",#N/A,TRUE,"Cyclones";"dryview1",#N/A,TRUE,"Dryers (1-4)";"dryview2",#N/A,TRUE,"Dryers (1-4)";"glue",#N/A,TRUE,"Press Vents (PV)";"vc",#N/A,TRUE,"Press Vents (PV)"}</definedName>
    <definedName name="wrn.r1._2_3_3" localSheetId="14" hidden="1">{"boiler",#N/A,TRUE,"Hogged Fuel Boiler (B1)";"boiltox",#N/A,TRUE,"Hogged Fuel Boiler (B1)";"natgas",#N/A,TRUE,"Nat. Gas Package Boiler (B2)";"cyclones",#N/A,TRUE,"Cyclones";"dryview1",#N/A,TRUE,"Dryers (1-4)";"dryview2",#N/A,TRUE,"Dryers (1-4)";"glue",#N/A,TRUE,"Press Vents (PV)";"vc",#N/A,TRUE,"Press Vents (PV)"}</definedName>
    <definedName name="wrn.r1._2_3_3" hidden="1">{"boiler",#N/A,TRUE,"Hogged Fuel Boiler (B1)";"boiltox",#N/A,TRUE,"Hogged Fuel Boiler (B1)";"natgas",#N/A,TRUE,"Nat. Gas Package Boiler (B2)";"cyclones",#N/A,TRUE,"Cyclones";"dryview1",#N/A,TRUE,"Dryers (1-4)";"dryview2",#N/A,TRUE,"Dryers (1-4)";"glue",#N/A,TRUE,"Press Vents (PV)";"vc",#N/A,TRUE,"Press Vents (PV)"}</definedName>
    <definedName name="wrn.r1._2_3_3_1" localSheetId="12" hidden="1">{"boiler",#N/A,TRUE,"Hogged Fuel Boiler (B1)";"boiltox",#N/A,TRUE,"Hogged Fuel Boiler (B1)";"natgas",#N/A,TRUE,"Nat. Gas Package Boiler (B2)";"cyclones",#N/A,TRUE,"Cyclones";"dryview1",#N/A,TRUE,"Dryers (1-4)";"dryview2",#N/A,TRUE,"Dryers (1-4)";"glue",#N/A,TRUE,"Press Vents (PV)";"vc",#N/A,TRUE,"Press Vents (PV)"}</definedName>
    <definedName name="wrn.r1._2_3_3_1" localSheetId="7" hidden="1">{"boiler",#N/A,TRUE,"Hogged Fuel Boiler (B1)";"boiltox",#N/A,TRUE,"Hogged Fuel Boiler (B1)";"natgas",#N/A,TRUE,"Nat. Gas Package Boiler (B2)";"cyclones",#N/A,TRUE,"Cyclones";"dryview1",#N/A,TRUE,"Dryers (1-4)";"dryview2",#N/A,TRUE,"Dryers (1-4)";"glue",#N/A,TRUE,"Press Vents (PV)";"vc",#N/A,TRUE,"Press Vents (PV)"}</definedName>
    <definedName name="wrn.r1._2_3_3_1" localSheetId="14" hidden="1">{"boiler",#N/A,TRUE,"Hogged Fuel Boiler (B1)";"boiltox",#N/A,TRUE,"Hogged Fuel Boiler (B1)";"natgas",#N/A,TRUE,"Nat. Gas Package Boiler (B2)";"cyclones",#N/A,TRUE,"Cyclones";"dryview1",#N/A,TRUE,"Dryers (1-4)";"dryview2",#N/A,TRUE,"Dryers (1-4)";"glue",#N/A,TRUE,"Press Vents (PV)";"vc",#N/A,TRUE,"Press Vents (PV)"}</definedName>
    <definedName name="wrn.r1._2_3_3_1" hidden="1">{"boiler",#N/A,TRUE,"Hogged Fuel Boiler (B1)";"boiltox",#N/A,TRUE,"Hogged Fuel Boiler (B1)";"natgas",#N/A,TRUE,"Nat. Gas Package Boiler (B2)";"cyclones",#N/A,TRUE,"Cyclones";"dryview1",#N/A,TRUE,"Dryers (1-4)";"dryview2",#N/A,TRUE,"Dryers (1-4)";"glue",#N/A,TRUE,"Press Vents (PV)";"vc",#N/A,TRUE,"Press Vents (PV)"}</definedName>
    <definedName name="wrn.r1._2_3_3_2" localSheetId="12" hidden="1">{"boiler",#N/A,TRUE,"Hogged Fuel Boiler (B1)";"boiltox",#N/A,TRUE,"Hogged Fuel Boiler (B1)";"natgas",#N/A,TRUE,"Nat. Gas Package Boiler (B2)";"cyclones",#N/A,TRUE,"Cyclones";"dryview1",#N/A,TRUE,"Dryers (1-4)";"dryview2",#N/A,TRUE,"Dryers (1-4)";"glue",#N/A,TRUE,"Press Vents (PV)";"vc",#N/A,TRUE,"Press Vents (PV)"}</definedName>
    <definedName name="wrn.r1._2_3_3_2" localSheetId="7" hidden="1">{"boiler",#N/A,TRUE,"Hogged Fuel Boiler (B1)";"boiltox",#N/A,TRUE,"Hogged Fuel Boiler (B1)";"natgas",#N/A,TRUE,"Nat. Gas Package Boiler (B2)";"cyclones",#N/A,TRUE,"Cyclones";"dryview1",#N/A,TRUE,"Dryers (1-4)";"dryview2",#N/A,TRUE,"Dryers (1-4)";"glue",#N/A,TRUE,"Press Vents (PV)";"vc",#N/A,TRUE,"Press Vents (PV)"}</definedName>
    <definedName name="wrn.r1._2_3_3_2" localSheetId="14" hidden="1">{"boiler",#N/A,TRUE,"Hogged Fuel Boiler (B1)";"boiltox",#N/A,TRUE,"Hogged Fuel Boiler (B1)";"natgas",#N/A,TRUE,"Nat. Gas Package Boiler (B2)";"cyclones",#N/A,TRUE,"Cyclones";"dryview1",#N/A,TRUE,"Dryers (1-4)";"dryview2",#N/A,TRUE,"Dryers (1-4)";"glue",#N/A,TRUE,"Press Vents (PV)";"vc",#N/A,TRUE,"Press Vents (PV)"}</definedName>
    <definedName name="wrn.r1._2_3_3_2" hidden="1">{"boiler",#N/A,TRUE,"Hogged Fuel Boiler (B1)";"boiltox",#N/A,TRUE,"Hogged Fuel Boiler (B1)";"natgas",#N/A,TRUE,"Nat. Gas Package Boiler (B2)";"cyclones",#N/A,TRUE,"Cyclones";"dryview1",#N/A,TRUE,"Dryers (1-4)";"dryview2",#N/A,TRUE,"Dryers (1-4)";"glue",#N/A,TRUE,"Press Vents (PV)";"vc",#N/A,TRUE,"Press Vents (PV)"}</definedName>
    <definedName name="wrn.r1._2_3_4" localSheetId="12" hidden="1">{"boiler",#N/A,TRUE,"Hogged Fuel Boiler (B1)";"boiltox",#N/A,TRUE,"Hogged Fuel Boiler (B1)";"natgas",#N/A,TRUE,"Nat. Gas Package Boiler (B2)";"cyclones",#N/A,TRUE,"Cyclones";"dryview1",#N/A,TRUE,"Dryers (1-4)";"dryview2",#N/A,TRUE,"Dryers (1-4)";"glue",#N/A,TRUE,"Press Vents (PV)";"vc",#N/A,TRUE,"Press Vents (PV)"}</definedName>
    <definedName name="wrn.r1._2_3_4" localSheetId="7" hidden="1">{"boiler",#N/A,TRUE,"Hogged Fuel Boiler (B1)";"boiltox",#N/A,TRUE,"Hogged Fuel Boiler (B1)";"natgas",#N/A,TRUE,"Nat. Gas Package Boiler (B2)";"cyclones",#N/A,TRUE,"Cyclones";"dryview1",#N/A,TRUE,"Dryers (1-4)";"dryview2",#N/A,TRUE,"Dryers (1-4)";"glue",#N/A,TRUE,"Press Vents (PV)";"vc",#N/A,TRUE,"Press Vents (PV)"}</definedName>
    <definedName name="wrn.r1._2_3_4" localSheetId="14" hidden="1">{"boiler",#N/A,TRUE,"Hogged Fuel Boiler (B1)";"boiltox",#N/A,TRUE,"Hogged Fuel Boiler (B1)";"natgas",#N/A,TRUE,"Nat. Gas Package Boiler (B2)";"cyclones",#N/A,TRUE,"Cyclones";"dryview1",#N/A,TRUE,"Dryers (1-4)";"dryview2",#N/A,TRUE,"Dryers (1-4)";"glue",#N/A,TRUE,"Press Vents (PV)";"vc",#N/A,TRUE,"Press Vents (PV)"}</definedName>
    <definedName name="wrn.r1._2_3_4" hidden="1">{"boiler",#N/A,TRUE,"Hogged Fuel Boiler (B1)";"boiltox",#N/A,TRUE,"Hogged Fuel Boiler (B1)";"natgas",#N/A,TRUE,"Nat. Gas Package Boiler (B2)";"cyclones",#N/A,TRUE,"Cyclones";"dryview1",#N/A,TRUE,"Dryers (1-4)";"dryview2",#N/A,TRUE,"Dryers (1-4)";"glue",#N/A,TRUE,"Press Vents (PV)";"vc",#N/A,TRUE,"Press Vents (PV)"}</definedName>
    <definedName name="wrn.r1._2_3_4_1" localSheetId="12" hidden="1">{"boiler",#N/A,TRUE,"Hogged Fuel Boiler (B1)";"boiltox",#N/A,TRUE,"Hogged Fuel Boiler (B1)";"natgas",#N/A,TRUE,"Nat. Gas Package Boiler (B2)";"cyclones",#N/A,TRUE,"Cyclones";"dryview1",#N/A,TRUE,"Dryers (1-4)";"dryview2",#N/A,TRUE,"Dryers (1-4)";"glue",#N/A,TRUE,"Press Vents (PV)";"vc",#N/A,TRUE,"Press Vents (PV)"}</definedName>
    <definedName name="wrn.r1._2_3_4_1" localSheetId="7" hidden="1">{"boiler",#N/A,TRUE,"Hogged Fuel Boiler (B1)";"boiltox",#N/A,TRUE,"Hogged Fuel Boiler (B1)";"natgas",#N/A,TRUE,"Nat. Gas Package Boiler (B2)";"cyclones",#N/A,TRUE,"Cyclones";"dryview1",#N/A,TRUE,"Dryers (1-4)";"dryview2",#N/A,TRUE,"Dryers (1-4)";"glue",#N/A,TRUE,"Press Vents (PV)";"vc",#N/A,TRUE,"Press Vents (PV)"}</definedName>
    <definedName name="wrn.r1._2_3_4_1" localSheetId="14" hidden="1">{"boiler",#N/A,TRUE,"Hogged Fuel Boiler (B1)";"boiltox",#N/A,TRUE,"Hogged Fuel Boiler (B1)";"natgas",#N/A,TRUE,"Nat. Gas Package Boiler (B2)";"cyclones",#N/A,TRUE,"Cyclones";"dryview1",#N/A,TRUE,"Dryers (1-4)";"dryview2",#N/A,TRUE,"Dryers (1-4)";"glue",#N/A,TRUE,"Press Vents (PV)";"vc",#N/A,TRUE,"Press Vents (PV)"}</definedName>
    <definedName name="wrn.r1._2_3_4_1" hidden="1">{"boiler",#N/A,TRUE,"Hogged Fuel Boiler (B1)";"boiltox",#N/A,TRUE,"Hogged Fuel Boiler (B1)";"natgas",#N/A,TRUE,"Nat. Gas Package Boiler (B2)";"cyclones",#N/A,TRUE,"Cyclones";"dryview1",#N/A,TRUE,"Dryers (1-4)";"dryview2",#N/A,TRUE,"Dryers (1-4)";"glue",#N/A,TRUE,"Press Vents (PV)";"vc",#N/A,TRUE,"Press Vents (PV)"}</definedName>
    <definedName name="wrn.r1._2_3_4_2" localSheetId="12" hidden="1">{"boiler",#N/A,TRUE,"Hogged Fuel Boiler (B1)";"boiltox",#N/A,TRUE,"Hogged Fuel Boiler (B1)";"natgas",#N/A,TRUE,"Nat. Gas Package Boiler (B2)";"cyclones",#N/A,TRUE,"Cyclones";"dryview1",#N/A,TRUE,"Dryers (1-4)";"dryview2",#N/A,TRUE,"Dryers (1-4)";"glue",#N/A,TRUE,"Press Vents (PV)";"vc",#N/A,TRUE,"Press Vents (PV)"}</definedName>
    <definedName name="wrn.r1._2_3_4_2" localSheetId="7" hidden="1">{"boiler",#N/A,TRUE,"Hogged Fuel Boiler (B1)";"boiltox",#N/A,TRUE,"Hogged Fuel Boiler (B1)";"natgas",#N/A,TRUE,"Nat. Gas Package Boiler (B2)";"cyclones",#N/A,TRUE,"Cyclones";"dryview1",#N/A,TRUE,"Dryers (1-4)";"dryview2",#N/A,TRUE,"Dryers (1-4)";"glue",#N/A,TRUE,"Press Vents (PV)";"vc",#N/A,TRUE,"Press Vents (PV)"}</definedName>
    <definedName name="wrn.r1._2_3_4_2" localSheetId="14" hidden="1">{"boiler",#N/A,TRUE,"Hogged Fuel Boiler (B1)";"boiltox",#N/A,TRUE,"Hogged Fuel Boiler (B1)";"natgas",#N/A,TRUE,"Nat. Gas Package Boiler (B2)";"cyclones",#N/A,TRUE,"Cyclones";"dryview1",#N/A,TRUE,"Dryers (1-4)";"dryview2",#N/A,TRUE,"Dryers (1-4)";"glue",#N/A,TRUE,"Press Vents (PV)";"vc",#N/A,TRUE,"Press Vents (PV)"}</definedName>
    <definedName name="wrn.r1._2_3_4_2" hidden="1">{"boiler",#N/A,TRUE,"Hogged Fuel Boiler (B1)";"boiltox",#N/A,TRUE,"Hogged Fuel Boiler (B1)";"natgas",#N/A,TRUE,"Nat. Gas Package Boiler (B2)";"cyclones",#N/A,TRUE,"Cyclones";"dryview1",#N/A,TRUE,"Dryers (1-4)";"dryview2",#N/A,TRUE,"Dryers (1-4)";"glue",#N/A,TRUE,"Press Vents (PV)";"vc",#N/A,TRUE,"Press Vents (PV)"}</definedName>
    <definedName name="wrn.r1._2_3_5" localSheetId="12" hidden="1">{"boiler",#N/A,TRUE,"Hogged Fuel Boiler (B1)";"boiltox",#N/A,TRUE,"Hogged Fuel Boiler (B1)";"natgas",#N/A,TRUE,"Nat. Gas Package Boiler (B2)";"cyclones",#N/A,TRUE,"Cyclones";"dryview1",#N/A,TRUE,"Dryers (1-4)";"dryview2",#N/A,TRUE,"Dryers (1-4)";"glue",#N/A,TRUE,"Press Vents (PV)";"vc",#N/A,TRUE,"Press Vents (PV)"}</definedName>
    <definedName name="wrn.r1._2_3_5" localSheetId="7" hidden="1">{"boiler",#N/A,TRUE,"Hogged Fuel Boiler (B1)";"boiltox",#N/A,TRUE,"Hogged Fuel Boiler (B1)";"natgas",#N/A,TRUE,"Nat. Gas Package Boiler (B2)";"cyclones",#N/A,TRUE,"Cyclones";"dryview1",#N/A,TRUE,"Dryers (1-4)";"dryview2",#N/A,TRUE,"Dryers (1-4)";"glue",#N/A,TRUE,"Press Vents (PV)";"vc",#N/A,TRUE,"Press Vents (PV)"}</definedName>
    <definedName name="wrn.r1._2_3_5" localSheetId="14" hidden="1">{"boiler",#N/A,TRUE,"Hogged Fuel Boiler (B1)";"boiltox",#N/A,TRUE,"Hogged Fuel Boiler (B1)";"natgas",#N/A,TRUE,"Nat. Gas Package Boiler (B2)";"cyclones",#N/A,TRUE,"Cyclones";"dryview1",#N/A,TRUE,"Dryers (1-4)";"dryview2",#N/A,TRUE,"Dryers (1-4)";"glue",#N/A,TRUE,"Press Vents (PV)";"vc",#N/A,TRUE,"Press Vents (PV)"}</definedName>
    <definedName name="wrn.r1._2_3_5" hidden="1">{"boiler",#N/A,TRUE,"Hogged Fuel Boiler (B1)";"boiltox",#N/A,TRUE,"Hogged Fuel Boiler (B1)";"natgas",#N/A,TRUE,"Nat. Gas Package Boiler (B2)";"cyclones",#N/A,TRUE,"Cyclones";"dryview1",#N/A,TRUE,"Dryers (1-4)";"dryview2",#N/A,TRUE,"Dryers (1-4)";"glue",#N/A,TRUE,"Press Vents (PV)";"vc",#N/A,TRUE,"Press Vents (PV)"}</definedName>
    <definedName name="wrn.r1._2_3_5_1" localSheetId="12" hidden="1">{"boiler",#N/A,TRUE,"Hogged Fuel Boiler (B1)";"boiltox",#N/A,TRUE,"Hogged Fuel Boiler (B1)";"natgas",#N/A,TRUE,"Nat. Gas Package Boiler (B2)";"cyclones",#N/A,TRUE,"Cyclones";"dryview1",#N/A,TRUE,"Dryers (1-4)";"dryview2",#N/A,TRUE,"Dryers (1-4)";"glue",#N/A,TRUE,"Press Vents (PV)";"vc",#N/A,TRUE,"Press Vents (PV)"}</definedName>
    <definedName name="wrn.r1._2_3_5_1" localSheetId="7" hidden="1">{"boiler",#N/A,TRUE,"Hogged Fuel Boiler (B1)";"boiltox",#N/A,TRUE,"Hogged Fuel Boiler (B1)";"natgas",#N/A,TRUE,"Nat. Gas Package Boiler (B2)";"cyclones",#N/A,TRUE,"Cyclones";"dryview1",#N/A,TRUE,"Dryers (1-4)";"dryview2",#N/A,TRUE,"Dryers (1-4)";"glue",#N/A,TRUE,"Press Vents (PV)";"vc",#N/A,TRUE,"Press Vents (PV)"}</definedName>
    <definedName name="wrn.r1._2_3_5_1" localSheetId="14" hidden="1">{"boiler",#N/A,TRUE,"Hogged Fuel Boiler (B1)";"boiltox",#N/A,TRUE,"Hogged Fuel Boiler (B1)";"natgas",#N/A,TRUE,"Nat. Gas Package Boiler (B2)";"cyclones",#N/A,TRUE,"Cyclones";"dryview1",#N/A,TRUE,"Dryers (1-4)";"dryview2",#N/A,TRUE,"Dryers (1-4)";"glue",#N/A,TRUE,"Press Vents (PV)";"vc",#N/A,TRUE,"Press Vents (PV)"}</definedName>
    <definedName name="wrn.r1._2_3_5_1" hidden="1">{"boiler",#N/A,TRUE,"Hogged Fuel Boiler (B1)";"boiltox",#N/A,TRUE,"Hogged Fuel Boiler (B1)";"natgas",#N/A,TRUE,"Nat. Gas Package Boiler (B2)";"cyclones",#N/A,TRUE,"Cyclones";"dryview1",#N/A,TRUE,"Dryers (1-4)";"dryview2",#N/A,TRUE,"Dryers (1-4)";"glue",#N/A,TRUE,"Press Vents (PV)";"vc",#N/A,TRUE,"Press Vents (PV)"}</definedName>
    <definedName name="wrn.r1._2_3_5_2" localSheetId="12" hidden="1">{"boiler",#N/A,TRUE,"Hogged Fuel Boiler (B1)";"boiltox",#N/A,TRUE,"Hogged Fuel Boiler (B1)";"natgas",#N/A,TRUE,"Nat. Gas Package Boiler (B2)";"cyclones",#N/A,TRUE,"Cyclones";"dryview1",#N/A,TRUE,"Dryers (1-4)";"dryview2",#N/A,TRUE,"Dryers (1-4)";"glue",#N/A,TRUE,"Press Vents (PV)";"vc",#N/A,TRUE,"Press Vents (PV)"}</definedName>
    <definedName name="wrn.r1._2_3_5_2" localSheetId="7" hidden="1">{"boiler",#N/A,TRUE,"Hogged Fuel Boiler (B1)";"boiltox",#N/A,TRUE,"Hogged Fuel Boiler (B1)";"natgas",#N/A,TRUE,"Nat. Gas Package Boiler (B2)";"cyclones",#N/A,TRUE,"Cyclones";"dryview1",#N/A,TRUE,"Dryers (1-4)";"dryview2",#N/A,TRUE,"Dryers (1-4)";"glue",#N/A,TRUE,"Press Vents (PV)";"vc",#N/A,TRUE,"Press Vents (PV)"}</definedName>
    <definedName name="wrn.r1._2_3_5_2" localSheetId="14" hidden="1">{"boiler",#N/A,TRUE,"Hogged Fuel Boiler (B1)";"boiltox",#N/A,TRUE,"Hogged Fuel Boiler (B1)";"natgas",#N/A,TRUE,"Nat. Gas Package Boiler (B2)";"cyclones",#N/A,TRUE,"Cyclones";"dryview1",#N/A,TRUE,"Dryers (1-4)";"dryview2",#N/A,TRUE,"Dryers (1-4)";"glue",#N/A,TRUE,"Press Vents (PV)";"vc",#N/A,TRUE,"Press Vents (PV)"}</definedName>
    <definedName name="wrn.r1._2_3_5_2" hidden="1">{"boiler",#N/A,TRUE,"Hogged Fuel Boiler (B1)";"boiltox",#N/A,TRUE,"Hogged Fuel Boiler (B1)";"natgas",#N/A,TRUE,"Nat. Gas Package Boiler (B2)";"cyclones",#N/A,TRUE,"Cyclones";"dryview1",#N/A,TRUE,"Dryers (1-4)";"dryview2",#N/A,TRUE,"Dryers (1-4)";"glue",#N/A,TRUE,"Press Vents (PV)";"vc",#N/A,TRUE,"Press Vents (PV)"}</definedName>
    <definedName name="wrn.r1._2_4" localSheetId="12" hidden="1">{"boiler",#N/A,TRUE,"Hogged Fuel Boiler (B1)";"boiltox",#N/A,TRUE,"Hogged Fuel Boiler (B1)";"natgas",#N/A,TRUE,"Nat. Gas Package Boiler (B2)";"cyclones",#N/A,TRUE,"Cyclones";"dryview1",#N/A,TRUE,"Dryers (1-4)";"dryview2",#N/A,TRUE,"Dryers (1-4)";"glue",#N/A,TRUE,"Press Vents (PV)";"vc",#N/A,TRUE,"Press Vents (PV)"}</definedName>
    <definedName name="wrn.r1._2_4" localSheetId="7" hidden="1">{"boiler",#N/A,TRUE,"Hogged Fuel Boiler (B1)";"boiltox",#N/A,TRUE,"Hogged Fuel Boiler (B1)";"natgas",#N/A,TRUE,"Nat. Gas Package Boiler (B2)";"cyclones",#N/A,TRUE,"Cyclones";"dryview1",#N/A,TRUE,"Dryers (1-4)";"dryview2",#N/A,TRUE,"Dryers (1-4)";"glue",#N/A,TRUE,"Press Vents (PV)";"vc",#N/A,TRUE,"Press Vents (PV)"}</definedName>
    <definedName name="wrn.r1._2_4" localSheetId="14" hidden="1">{"boiler",#N/A,TRUE,"Hogged Fuel Boiler (B1)";"boiltox",#N/A,TRUE,"Hogged Fuel Boiler (B1)";"natgas",#N/A,TRUE,"Nat. Gas Package Boiler (B2)";"cyclones",#N/A,TRUE,"Cyclones";"dryview1",#N/A,TRUE,"Dryers (1-4)";"dryview2",#N/A,TRUE,"Dryers (1-4)";"glue",#N/A,TRUE,"Press Vents (PV)";"vc",#N/A,TRUE,"Press Vents (PV)"}</definedName>
    <definedName name="wrn.r1._2_4" hidden="1">{"boiler",#N/A,TRUE,"Hogged Fuel Boiler (B1)";"boiltox",#N/A,TRUE,"Hogged Fuel Boiler (B1)";"natgas",#N/A,TRUE,"Nat. Gas Package Boiler (B2)";"cyclones",#N/A,TRUE,"Cyclones";"dryview1",#N/A,TRUE,"Dryers (1-4)";"dryview2",#N/A,TRUE,"Dryers (1-4)";"glue",#N/A,TRUE,"Press Vents (PV)";"vc",#N/A,TRUE,"Press Vents (PV)"}</definedName>
    <definedName name="wrn.r1._2_4_1" localSheetId="12" hidden="1">{"boiler",#N/A,TRUE,"Hogged Fuel Boiler (B1)";"boiltox",#N/A,TRUE,"Hogged Fuel Boiler (B1)";"natgas",#N/A,TRUE,"Nat. Gas Package Boiler (B2)";"cyclones",#N/A,TRUE,"Cyclones";"dryview1",#N/A,TRUE,"Dryers (1-4)";"dryview2",#N/A,TRUE,"Dryers (1-4)";"glue",#N/A,TRUE,"Press Vents (PV)";"vc",#N/A,TRUE,"Press Vents (PV)"}</definedName>
    <definedName name="wrn.r1._2_4_1" localSheetId="7" hidden="1">{"boiler",#N/A,TRUE,"Hogged Fuel Boiler (B1)";"boiltox",#N/A,TRUE,"Hogged Fuel Boiler (B1)";"natgas",#N/A,TRUE,"Nat. Gas Package Boiler (B2)";"cyclones",#N/A,TRUE,"Cyclones";"dryview1",#N/A,TRUE,"Dryers (1-4)";"dryview2",#N/A,TRUE,"Dryers (1-4)";"glue",#N/A,TRUE,"Press Vents (PV)";"vc",#N/A,TRUE,"Press Vents (PV)"}</definedName>
    <definedName name="wrn.r1._2_4_1" localSheetId="14" hidden="1">{"boiler",#N/A,TRUE,"Hogged Fuel Boiler (B1)";"boiltox",#N/A,TRUE,"Hogged Fuel Boiler (B1)";"natgas",#N/A,TRUE,"Nat. Gas Package Boiler (B2)";"cyclones",#N/A,TRUE,"Cyclones";"dryview1",#N/A,TRUE,"Dryers (1-4)";"dryview2",#N/A,TRUE,"Dryers (1-4)";"glue",#N/A,TRUE,"Press Vents (PV)";"vc",#N/A,TRUE,"Press Vents (PV)"}</definedName>
    <definedName name="wrn.r1._2_4_1" hidden="1">{"boiler",#N/A,TRUE,"Hogged Fuel Boiler (B1)";"boiltox",#N/A,TRUE,"Hogged Fuel Boiler (B1)";"natgas",#N/A,TRUE,"Nat. Gas Package Boiler (B2)";"cyclones",#N/A,TRUE,"Cyclones";"dryview1",#N/A,TRUE,"Dryers (1-4)";"dryview2",#N/A,TRUE,"Dryers (1-4)";"glue",#N/A,TRUE,"Press Vents (PV)";"vc",#N/A,TRUE,"Press Vents (PV)"}</definedName>
    <definedName name="wrn.r1._2_4_2" localSheetId="12" hidden="1">{"boiler",#N/A,TRUE,"Hogged Fuel Boiler (B1)";"boiltox",#N/A,TRUE,"Hogged Fuel Boiler (B1)";"natgas",#N/A,TRUE,"Nat. Gas Package Boiler (B2)";"cyclones",#N/A,TRUE,"Cyclones";"dryview1",#N/A,TRUE,"Dryers (1-4)";"dryview2",#N/A,TRUE,"Dryers (1-4)";"glue",#N/A,TRUE,"Press Vents (PV)";"vc",#N/A,TRUE,"Press Vents (PV)"}</definedName>
    <definedName name="wrn.r1._2_4_2" localSheetId="7" hidden="1">{"boiler",#N/A,TRUE,"Hogged Fuel Boiler (B1)";"boiltox",#N/A,TRUE,"Hogged Fuel Boiler (B1)";"natgas",#N/A,TRUE,"Nat. Gas Package Boiler (B2)";"cyclones",#N/A,TRUE,"Cyclones";"dryview1",#N/A,TRUE,"Dryers (1-4)";"dryview2",#N/A,TRUE,"Dryers (1-4)";"glue",#N/A,TRUE,"Press Vents (PV)";"vc",#N/A,TRUE,"Press Vents (PV)"}</definedName>
    <definedName name="wrn.r1._2_4_2" localSheetId="14" hidden="1">{"boiler",#N/A,TRUE,"Hogged Fuel Boiler (B1)";"boiltox",#N/A,TRUE,"Hogged Fuel Boiler (B1)";"natgas",#N/A,TRUE,"Nat. Gas Package Boiler (B2)";"cyclones",#N/A,TRUE,"Cyclones";"dryview1",#N/A,TRUE,"Dryers (1-4)";"dryview2",#N/A,TRUE,"Dryers (1-4)";"glue",#N/A,TRUE,"Press Vents (PV)";"vc",#N/A,TRUE,"Press Vents (PV)"}</definedName>
    <definedName name="wrn.r1._2_4_2" hidden="1">{"boiler",#N/A,TRUE,"Hogged Fuel Boiler (B1)";"boiltox",#N/A,TRUE,"Hogged Fuel Boiler (B1)";"natgas",#N/A,TRUE,"Nat. Gas Package Boiler (B2)";"cyclones",#N/A,TRUE,"Cyclones";"dryview1",#N/A,TRUE,"Dryers (1-4)";"dryview2",#N/A,TRUE,"Dryers (1-4)";"glue",#N/A,TRUE,"Press Vents (PV)";"vc",#N/A,TRUE,"Press Vents (PV)"}</definedName>
    <definedName name="wrn.r1._2_5" localSheetId="12" hidden="1">{"boiler",#N/A,TRUE,"Hogged Fuel Boiler (B1)";"boiltox",#N/A,TRUE,"Hogged Fuel Boiler (B1)";"natgas",#N/A,TRUE,"Nat. Gas Package Boiler (B2)";"cyclones",#N/A,TRUE,"Cyclones";"dryview1",#N/A,TRUE,"Dryers (1-4)";"dryview2",#N/A,TRUE,"Dryers (1-4)";"glue",#N/A,TRUE,"Press Vents (PV)";"vc",#N/A,TRUE,"Press Vents (PV)"}</definedName>
    <definedName name="wrn.r1._2_5" localSheetId="7" hidden="1">{"boiler",#N/A,TRUE,"Hogged Fuel Boiler (B1)";"boiltox",#N/A,TRUE,"Hogged Fuel Boiler (B1)";"natgas",#N/A,TRUE,"Nat. Gas Package Boiler (B2)";"cyclones",#N/A,TRUE,"Cyclones";"dryview1",#N/A,TRUE,"Dryers (1-4)";"dryview2",#N/A,TRUE,"Dryers (1-4)";"glue",#N/A,TRUE,"Press Vents (PV)";"vc",#N/A,TRUE,"Press Vents (PV)"}</definedName>
    <definedName name="wrn.r1._2_5" localSheetId="14" hidden="1">{"boiler",#N/A,TRUE,"Hogged Fuel Boiler (B1)";"boiltox",#N/A,TRUE,"Hogged Fuel Boiler (B1)";"natgas",#N/A,TRUE,"Nat. Gas Package Boiler (B2)";"cyclones",#N/A,TRUE,"Cyclones";"dryview1",#N/A,TRUE,"Dryers (1-4)";"dryview2",#N/A,TRUE,"Dryers (1-4)";"glue",#N/A,TRUE,"Press Vents (PV)";"vc",#N/A,TRUE,"Press Vents (PV)"}</definedName>
    <definedName name="wrn.r1._2_5" hidden="1">{"boiler",#N/A,TRUE,"Hogged Fuel Boiler (B1)";"boiltox",#N/A,TRUE,"Hogged Fuel Boiler (B1)";"natgas",#N/A,TRUE,"Nat. Gas Package Boiler (B2)";"cyclones",#N/A,TRUE,"Cyclones";"dryview1",#N/A,TRUE,"Dryers (1-4)";"dryview2",#N/A,TRUE,"Dryers (1-4)";"glue",#N/A,TRUE,"Press Vents (PV)";"vc",#N/A,TRUE,"Press Vents (PV)"}</definedName>
    <definedName name="wrn.r1._2_5_1" localSheetId="12" hidden="1">{"boiler",#N/A,TRUE,"Hogged Fuel Boiler (B1)";"boiltox",#N/A,TRUE,"Hogged Fuel Boiler (B1)";"natgas",#N/A,TRUE,"Nat. Gas Package Boiler (B2)";"cyclones",#N/A,TRUE,"Cyclones";"dryview1",#N/A,TRUE,"Dryers (1-4)";"dryview2",#N/A,TRUE,"Dryers (1-4)";"glue",#N/A,TRUE,"Press Vents (PV)";"vc",#N/A,TRUE,"Press Vents (PV)"}</definedName>
    <definedName name="wrn.r1._2_5_1" localSheetId="7" hidden="1">{"boiler",#N/A,TRUE,"Hogged Fuel Boiler (B1)";"boiltox",#N/A,TRUE,"Hogged Fuel Boiler (B1)";"natgas",#N/A,TRUE,"Nat. Gas Package Boiler (B2)";"cyclones",#N/A,TRUE,"Cyclones";"dryview1",#N/A,TRUE,"Dryers (1-4)";"dryview2",#N/A,TRUE,"Dryers (1-4)";"glue",#N/A,TRUE,"Press Vents (PV)";"vc",#N/A,TRUE,"Press Vents (PV)"}</definedName>
    <definedName name="wrn.r1._2_5_1" localSheetId="14" hidden="1">{"boiler",#N/A,TRUE,"Hogged Fuel Boiler (B1)";"boiltox",#N/A,TRUE,"Hogged Fuel Boiler (B1)";"natgas",#N/A,TRUE,"Nat. Gas Package Boiler (B2)";"cyclones",#N/A,TRUE,"Cyclones";"dryview1",#N/A,TRUE,"Dryers (1-4)";"dryview2",#N/A,TRUE,"Dryers (1-4)";"glue",#N/A,TRUE,"Press Vents (PV)";"vc",#N/A,TRUE,"Press Vents (PV)"}</definedName>
    <definedName name="wrn.r1._2_5_1" hidden="1">{"boiler",#N/A,TRUE,"Hogged Fuel Boiler (B1)";"boiltox",#N/A,TRUE,"Hogged Fuel Boiler (B1)";"natgas",#N/A,TRUE,"Nat. Gas Package Boiler (B2)";"cyclones",#N/A,TRUE,"Cyclones";"dryview1",#N/A,TRUE,"Dryers (1-4)";"dryview2",#N/A,TRUE,"Dryers (1-4)";"glue",#N/A,TRUE,"Press Vents (PV)";"vc",#N/A,TRUE,"Press Vents (PV)"}</definedName>
    <definedName name="wrn.r1._2_5_2" localSheetId="12" hidden="1">{"boiler",#N/A,TRUE,"Hogged Fuel Boiler (B1)";"boiltox",#N/A,TRUE,"Hogged Fuel Boiler (B1)";"natgas",#N/A,TRUE,"Nat. Gas Package Boiler (B2)";"cyclones",#N/A,TRUE,"Cyclones";"dryview1",#N/A,TRUE,"Dryers (1-4)";"dryview2",#N/A,TRUE,"Dryers (1-4)";"glue",#N/A,TRUE,"Press Vents (PV)";"vc",#N/A,TRUE,"Press Vents (PV)"}</definedName>
    <definedName name="wrn.r1._2_5_2" localSheetId="7" hidden="1">{"boiler",#N/A,TRUE,"Hogged Fuel Boiler (B1)";"boiltox",#N/A,TRUE,"Hogged Fuel Boiler (B1)";"natgas",#N/A,TRUE,"Nat. Gas Package Boiler (B2)";"cyclones",#N/A,TRUE,"Cyclones";"dryview1",#N/A,TRUE,"Dryers (1-4)";"dryview2",#N/A,TRUE,"Dryers (1-4)";"glue",#N/A,TRUE,"Press Vents (PV)";"vc",#N/A,TRUE,"Press Vents (PV)"}</definedName>
    <definedName name="wrn.r1._2_5_2" localSheetId="14" hidden="1">{"boiler",#N/A,TRUE,"Hogged Fuel Boiler (B1)";"boiltox",#N/A,TRUE,"Hogged Fuel Boiler (B1)";"natgas",#N/A,TRUE,"Nat. Gas Package Boiler (B2)";"cyclones",#N/A,TRUE,"Cyclones";"dryview1",#N/A,TRUE,"Dryers (1-4)";"dryview2",#N/A,TRUE,"Dryers (1-4)";"glue",#N/A,TRUE,"Press Vents (PV)";"vc",#N/A,TRUE,"Press Vents (PV)"}</definedName>
    <definedName name="wrn.r1._2_5_2" hidden="1">{"boiler",#N/A,TRUE,"Hogged Fuel Boiler (B1)";"boiltox",#N/A,TRUE,"Hogged Fuel Boiler (B1)";"natgas",#N/A,TRUE,"Nat. Gas Package Boiler (B2)";"cyclones",#N/A,TRUE,"Cyclones";"dryview1",#N/A,TRUE,"Dryers (1-4)";"dryview2",#N/A,TRUE,"Dryers (1-4)";"glue",#N/A,TRUE,"Press Vents (PV)";"vc",#N/A,TRUE,"Press Vents (PV)"}</definedName>
    <definedName name="wrn.r1._3" localSheetId="12" hidden="1">{"boiler",#N/A,TRUE,"Hogged Fuel Boiler (B1)";"boiltox",#N/A,TRUE,"Hogged Fuel Boiler (B1)";"natgas",#N/A,TRUE,"Nat. Gas Package Boiler (B2)";"cyclones",#N/A,TRUE,"Cyclones";"dryview1",#N/A,TRUE,"Dryers (1-4)";"dryview2",#N/A,TRUE,"Dryers (1-4)";"glue",#N/A,TRUE,"Press Vents (PV)";"vc",#N/A,TRUE,"Press Vents (PV)"}</definedName>
    <definedName name="wrn.r1._3" localSheetId="7" hidden="1">{"boiler",#N/A,TRUE,"Hogged Fuel Boiler (B1)";"boiltox",#N/A,TRUE,"Hogged Fuel Boiler (B1)";"natgas",#N/A,TRUE,"Nat. Gas Package Boiler (B2)";"cyclones",#N/A,TRUE,"Cyclones";"dryview1",#N/A,TRUE,"Dryers (1-4)";"dryview2",#N/A,TRUE,"Dryers (1-4)";"glue",#N/A,TRUE,"Press Vents (PV)";"vc",#N/A,TRUE,"Press Vents (PV)"}</definedName>
    <definedName name="wrn.r1._3" localSheetId="14" hidden="1">{"boiler",#N/A,TRUE,"Hogged Fuel Boiler (B1)";"boiltox",#N/A,TRUE,"Hogged Fuel Boiler (B1)";"natgas",#N/A,TRUE,"Nat. Gas Package Boiler (B2)";"cyclones",#N/A,TRUE,"Cyclones";"dryview1",#N/A,TRUE,"Dryers (1-4)";"dryview2",#N/A,TRUE,"Dryers (1-4)";"glue",#N/A,TRUE,"Press Vents (PV)";"vc",#N/A,TRUE,"Press Vents (PV)"}</definedName>
    <definedName name="wrn.r1._3" hidden="1">{"boiler",#N/A,TRUE,"Hogged Fuel Boiler (B1)";"boiltox",#N/A,TRUE,"Hogged Fuel Boiler (B1)";"natgas",#N/A,TRUE,"Nat. Gas Package Boiler (B2)";"cyclones",#N/A,TRUE,"Cyclones";"dryview1",#N/A,TRUE,"Dryers (1-4)";"dryview2",#N/A,TRUE,"Dryers (1-4)";"glue",#N/A,TRUE,"Press Vents (PV)";"vc",#N/A,TRUE,"Press Vents (PV)"}</definedName>
    <definedName name="wrn.r1._3_1" localSheetId="12" hidden="1">{"boiler",#N/A,TRUE,"Hogged Fuel Boiler (B1)";"boiltox",#N/A,TRUE,"Hogged Fuel Boiler (B1)";"natgas",#N/A,TRUE,"Nat. Gas Package Boiler (B2)";"cyclones",#N/A,TRUE,"Cyclones";"dryview1",#N/A,TRUE,"Dryers (1-4)";"dryview2",#N/A,TRUE,"Dryers (1-4)";"glue",#N/A,TRUE,"Press Vents (PV)";"vc",#N/A,TRUE,"Press Vents (PV)"}</definedName>
    <definedName name="wrn.r1._3_1" localSheetId="7" hidden="1">{"boiler",#N/A,TRUE,"Hogged Fuel Boiler (B1)";"boiltox",#N/A,TRUE,"Hogged Fuel Boiler (B1)";"natgas",#N/A,TRUE,"Nat. Gas Package Boiler (B2)";"cyclones",#N/A,TRUE,"Cyclones";"dryview1",#N/A,TRUE,"Dryers (1-4)";"dryview2",#N/A,TRUE,"Dryers (1-4)";"glue",#N/A,TRUE,"Press Vents (PV)";"vc",#N/A,TRUE,"Press Vents (PV)"}</definedName>
    <definedName name="wrn.r1._3_1" localSheetId="14" hidden="1">{"boiler",#N/A,TRUE,"Hogged Fuel Boiler (B1)";"boiltox",#N/A,TRUE,"Hogged Fuel Boiler (B1)";"natgas",#N/A,TRUE,"Nat. Gas Package Boiler (B2)";"cyclones",#N/A,TRUE,"Cyclones";"dryview1",#N/A,TRUE,"Dryers (1-4)";"dryview2",#N/A,TRUE,"Dryers (1-4)";"glue",#N/A,TRUE,"Press Vents (PV)";"vc",#N/A,TRUE,"Press Vents (PV)"}</definedName>
    <definedName name="wrn.r1._3_1" hidden="1">{"boiler",#N/A,TRUE,"Hogged Fuel Boiler (B1)";"boiltox",#N/A,TRUE,"Hogged Fuel Boiler (B1)";"natgas",#N/A,TRUE,"Nat. Gas Package Boiler (B2)";"cyclones",#N/A,TRUE,"Cyclones";"dryview1",#N/A,TRUE,"Dryers (1-4)";"dryview2",#N/A,TRUE,"Dryers (1-4)";"glue",#N/A,TRUE,"Press Vents (PV)";"vc",#N/A,TRUE,"Press Vents (PV)"}</definedName>
    <definedName name="wrn.r1._3_1_1" localSheetId="12" hidden="1">{"boiler",#N/A,TRUE,"Hogged Fuel Boiler (B1)";"boiltox",#N/A,TRUE,"Hogged Fuel Boiler (B1)";"natgas",#N/A,TRUE,"Nat. Gas Package Boiler (B2)";"cyclones",#N/A,TRUE,"Cyclones";"dryview1",#N/A,TRUE,"Dryers (1-4)";"dryview2",#N/A,TRUE,"Dryers (1-4)";"glue",#N/A,TRUE,"Press Vents (PV)";"vc",#N/A,TRUE,"Press Vents (PV)"}</definedName>
    <definedName name="wrn.r1._3_1_1" localSheetId="7" hidden="1">{"boiler",#N/A,TRUE,"Hogged Fuel Boiler (B1)";"boiltox",#N/A,TRUE,"Hogged Fuel Boiler (B1)";"natgas",#N/A,TRUE,"Nat. Gas Package Boiler (B2)";"cyclones",#N/A,TRUE,"Cyclones";"dryview1",#N/A,TRUE,"Dryers (1-4)";"dryview2",#N/A,TRUE,"Dryers (1-4)";"glue",#N/A,TRUE,"Press Vents (PV)";"vc",#N/A,TRUE,"Press Vents (PV)"}</definedName>
    <definedName name="wrn.r1._3_1_1" localSheetId="14" hidden="1">{"boiler",#N/A,TRUE,"Hogged Fuel Boiler (B1)";"boiltox",#N/A,TRUE,"Hogged Fuel Boiler (B1)";"natgas",#N/A,TRUE,"Nat. Gas Package Boiler (B2)";"cyclones",#N/A,TRUE,"Cyclones";"dryview1",#N/A,TRUE,"Dryers (1-4)";"dryview2",#N/A,TRUE,"Dryers (1-4)";"glue",#N/A,TRUE,"Press Vents (PV)";"vc",#N/A,TRUE,"Press Vents (PV)"}</definedName>
    <definedName name="wrn.r1._3_1_1" hidden="1">{"boiler",#N/A,TRUE,"Hogged Fuel Boiler (B1)";"boiltox",#N/A,TRUE,"Hogged Fuel Boiler (B1)";"natgas",#N/A,TRUE,"Nat. Gas Package Boiler (B2)";"cyclones",#N/A,TRUE,"Cyclones";"dryview1",#N/A,TRUE,"Dryers (1-4)";"dryview2",#N/A,TRUE,"Dryers (1-4)";"glue",#N/A,TRUE,"Press Vents (PV)";"vc",#N/A,TRUE,"Press Vents (PV)"}</definedName>
    <definedName name="wrn.r1._3_1_2" localSheetId="12" hidden="1">{"boiler",#N/A,TRUE,"Hogged Fuel Boiler (B1)";"boiltox",#N/A,TRUE,"Hogged Fuel Boiler (B1)";"natgas",#N/A,TRUE,"Nat. Gas Package Boiler (B2)";"cyclones",#N/A,TRUE,"Cyclones";"dryview1",#N/A,TRUE,"Dryers (1-4)";"dryview2",#N/A,TRUE,"Dryers (1-4)";"glue",#N/A,TRUE,"Press Vents (PV)";"vc",#N/A,TRUE,"Press Vents (PV)"}</definedName>
    <definedName name="wrn.r1._3_1_2" localSheetId="7" hidden="1">{"boiler",#N/A,TRUE,"Hogged Fuel Boiler (B1)";"boiltox",#N/A,TRUE,"Hogged Fuel Boiler (B1)";"natgas",#N/A,TRUE,"Nat. Gas Package Boiler (B2)";"cyclones",#N/A,TRUE,"Cyclones";"dryview1",#N/A,TRUE,"Dryers (1-4)";"dryview2",#N/A,TRUE,"Dryers (1-4)";"glue",#N/A,TRUE,"Press Vents (PV)";"vc",#N/A,TRUE,"Press Vents (PV)"}</definedName>
    <definedName name="wrn.r1._3_1_2" localSheetId="14" hidden="1">{"boiler",#N/A,TRUE,"Hogged Fuel Boiler (B1)";"boiltox",#N/A,TRUE,"Hogged Fuel Boiler (B1)";"natgas",#N/A,TRUE,"Nat. Gas Package Boiler (B2)";"cyclones",#N/A,TRUE,"Cyclones";"dryview1",#N/A,TRUE,"Dryers (1-4)";"dryview2",#N/A,TRUE,"Dryers (1-4)";"glue",#N/A,TRUE,"Press Vents (PV)";"vc",#N/A,TRUE,"Press Vents (PV)"}</definedName>
    <definedName name="wrn.r1._3_1_2" hidden="1">{"boiler",#N/A,TRUE,"Hogged Fuel Boiler (B1)";"boiltox",#N/A,TRUE,"Hogged Fuel Boiler (B1)";"natgas",#N/A,TRUE,"Nat. Gas Package Boiler (B2)";"cyclones",#N/A,TRUE,"Cyclones";"dryview1",#N/A,TRUE,"Dryers (1-4)";"dryview2",#N/A,TRUE,"Dryers (1-4)";"glue",#N/A,TRUE,"Press Vents (PV)";"vc",#N/A,TRUE,"Press Vents (PV)"}</definedName>
    <definedName name="wrn.r1._3_2" localSheetId="12" hidden="1">{"boiler",#N/A,TRUE,"Hogged Fuel Boiler (B1)";"boiltox",#N/A,TRUE,"Hogged Fuel Boiler (B1)";"natgas",#N/A,TRUE,"Nat. Gas Package Boiler (B2)";"cyclones",#N/A,TRUE,"Cyclones";"dryview1",#N/A,TRUE,"Dryers (1-4)";"dryview2",#N/A,TRUE,"Dryers (1-4)";"glue",#N/A,TRUE,"Press Vents (PV)";"vc",#N/A,TRUE,"Press Vents (PV)"}</definedName>
    <definedName name="wrn.r1._3_2" localSheetId="7" hidden="1">{"boiler",#N/A,TRUE,"Hogged Fuel Boiler (B1)";"boiltox",#N/A,TRUE,"Hogged Fuel Boiler (B1)";"natgas",#N/A,TRUE,"Nat. Gas Package Boiler (B2)";"cyclones",#N/A,TRUE,"Cyclones";"dryview1",#N/A,TRUE,"Dryers (1-4)";"dryview2",#N/A,TRUE,"Dryers (1-4)";"glue",#N/A,TRUE,"Press Vents (PV)";"vc",#N/A,TRUE,"Press Vents (PV)"}</definedName>
    <definedName name="wrn.r1._3_2" localSheetId="14" hidden="1">{"boiler",#N/A,TRUE,"Hogged Fuel Boiler (B1)";"boiltox",#N/A,TRUE,"Hogged Fuel Boiler (B1)";"natgas",#N/A,TRUE,"Nat. Gas Package Boiler (B2)";"cyclones",#N/A,TRUE,"Cyclones";"dryview1",#N/A,TRUE,"Dryers (1-4)";"dryview2",#N/A,TRUE,"Dryers (1-4)";"glue",#N/A,TRUE,"Press Vents (PV)";"vc",#N/A,TRUE,"Press Vents (PV)"}</definedName>
    <definedName name="wrn.r1._3_2" hidden="1">{"boiler",#N/A,TRUE,"Hogged Fuel Boiler (B1)";"boiltox",#N/A,TRUE,"Hogged Fuel Boiler (B1)";"natgas",#N/A,TRUE,"Nat. Gas Package Boiler (B2)";"cyclones",#N/A,TRUE,"Cyclones";"dryview1",#N/A,TRUE,"Dryers (1-4)";"dryview2",#N/A,TRUE,"Dryers (1-4)";"glue",#N/A,TRUE,"Press Vents (PV)";"vc",#N/A,TRUE,"Press Vents (PV)"}</definedName>
    <definedName name="wrn.r1._3_2_1" localSheetId="12" hidden="1">{"boiler",#N/A,TRUE,"Hogged Fuel Boiler (B1)";"boiltox",#N/A,TRUE,"Hogged Fuel Boiler (B1)";"natgas",#N/A,TRUE,"Nat. Gas Package Boiler (B2)";"cyclones",#N/A,TRUE,"Cyclones";"dryview1",#N/A,TRUE,"Dryers (1-4)";"dryview2",#N/A,TRUE,"Dryers (1-4)";"glue",#N/A,TRUE,"Press Vents (PV)";"vc",#N/A,TRUE,"Press Vents (PV)"}</definedName>
    <definedName name="wrn.r1._3_2_1" localSheetId="7" hidden="1">{"boiler",#N/A,TRUE,"Hogged Fuel Boiler (B1)";"boiltox",#N/A,TRUE,"Hogged Fuel Boiler (B1)";"natgas",#N/A,TRUE,"Nat. Gas Package Boiler (B2)";"cyclones",#N/A,TRUE,"Cyclones";"dryview1",#N/A,TRUE,"Dryers (1-4)";"dryview2",#N/A,TRUE,"Dryers (1-4)";"glue",#N/A,TRUE,"Press Vents (PV)";"vc",#N/A,TRUE,"Press Vents (PV)"}</definedName>
    <definedName name="wrn.r1._3_2_1" localSheetId="14" hidden="1">{"boiler",#N/A,TRUE,"Hogged Fuel Boiler (B1)";"boiltox",#N/A,TRUE,"Hogged Fuel Boiler (B1)";"natgas",#N/A,TRUE,"Nat. Gas Package Boiler (B2)";"cyclones",#N/A,TRUE,"Cyclones";"dryview1",#N/A,TRUE,"Dryers (1-4)";"dryview2",#N/A,TRUE,"Dryers (1-4)";"glue",#N/A,TRUE,"Press Vents (PV)";"vc",#N/A,TRUE,"Press Vents (PV)"}</definedName>
    <definedName name="wrn.r1._3_2_1" hidden="1">{"boiler",#N/A,TRUE,"Hogged Fuel Boiler (B1)";"boiltox",#N/A,TRUE,"Hogged Fuel Boiler (B1)";"natgas",#N/A,TRUE,"Nat. Gas Package Boiler (B2)";"cyclones",#N/A,TRUE,"Cyclones";"dryview1",#N/A,TRUE,"Dryers (1-4)";"dryview2",#N/A,TRUE,"Dryers (1-4)";"glue",#N/A,TRUE,"Press Vents (PV)";"vc",#N/A,TRUE,"Press Vents (PV)"}</definedName>
    <definedName name="wrn.r1._3_2_2" localSheetId="12" hidden="1">{"boiler",#N/A,TRUE,"Hogged Fuel Boiler (B1)";"boiltox",#N/A,TRUE,"Hogged Fuel Boiler (B1)";"natgas",#N/A,TRUE,"Nat. Gas Package Boiler (B2)";"cyclones",#N/A,TRUE,"Cyclones";"dryview1",#N/A,TRUE,"Dryers (1-4)";"dryview2",#N/A,TRUE,"Dryers (1-4)";"glue",#N/A,TRUE,"Press Vents (PV)";"vc",#N/A,TRUE,"Press Vents (PV)"}</definedName>
    <definedName name="wrn.r1._3_2_2" localSheetId="7" hidden="1">{"boiler",#N/A,TRUE,"Hogged Fuel Boiler (B1)";"boiltox",#N/A,TRUE,"Hogged Fuel Boiler (B1)";"natgas",#N/A,TRUE,"Nat. Gas Package Boiler (B2)";"cyclones",#N/A,TRUE,"Cyclones";"dryview1",#N/A,TRUE,"Dryers (1-4)";"dryview2",#N/A,TRUE,"Dryers (1-4)";"glue",#N/A,TRUE,"Press Vents (PV)";"vc",#N/A,TRUE,"Press Vents (PV)"}</definedName>
    <definedName name="wrn.r1._3_2_2" localSheetId="14" hidden="1">{"boiler",#N/A,TRUE,"Hogged Fuel Boiler (B1)";"boiltox",#N/A,TRUE,"Hogged Fuel Boiler (B1)";"natgas",#N/A,TRUE,"Nat. Gas Package Boiler (B2)";"cyclones",#N/A,TRUE,"Cyclones";"dryview1",#N/A,TRUE,"Dryers (1-4)";"dryview2",#N/A,TRUE,"Dryers (1-4)";"glue",#N/A,TRUE,"Press Vents (PV)";"vc",#N/A,TRUE,"Press Vents (PV)"}</definedName>
    <definedName name="wrn.r1._3_2_2" hidden="1">{"boiler",#N/A,TRUE,"Hogged Fuel Boiler (B1)";"boiltox",#N/A,TRUE,"Hogged Fuel Boiler (B1)";"natgas",#N/A,TRUE,"Nat. Gas Package Boiler (B2)";"cyclones",#N/A,TRUE,"Cyclones";"dryview1",#N/A,TRUE,"Dryers (1-4)";"dryview2",#N/A,TRUE,"Dryers (1-4)";"glue",#N/A,TRUE,"Press Vents (PV)";"vc",#N/A,TRUE,"Press Vents (PV)"}</definedName>
    <definedName name="wrn.r1._3_3" localSheetId="12" hidden="1">{"boiler",#N/A,TRUE,"Hogged Fuel Boiler (B1)";"boiltox",#N/A,TRUE,"Hogged Fuel Boiler (B1)";"natgas",#N/A,TRUE,"Nat. Gas Package Boiler (B2)";"cyclones",#N/A,TRUE,"Cyclones";"dryview1",#N/A,TRUE,"Dryers (1-4)";"dryview2",#N/A,TRUE,"Dryers (1-4)";"glue",#N/A,TRUE,"Press Vents (PV)";"vc",#N/A,TRUE,"Press Vents (PV)"}</definedName>
    <definedName name="wrn.r1._3_3" localSheetId="7" hidden="1">{"boiler",#N/A,TRUE,"Hogged Fuel Boiler (B1)";"boiltox",#N/A,TRUE,"Hogged Fuel Boiler (B1)";"natgas",#N/A,TRUE,"Nat. Gas Package Boiler (B2)";"cyclones",#N/A,TRUE,"Cyclones";"dryview1",#N/A,TRUE,"Dryers (1-4)";"dryview2",#N/A,TRUE,"Dryers (1-4)";"glue",#N/A,TRUE,"Press Vents (PV)";"vc",#N/A,TRUE,"Press Vents (PV)"}</definedName>
    <definedName name="wrn.r1._3_3" localSheetId="14" hidden="1">{"boiler",#N/A,TRUE,"Hogged Fuel Boiler (B1)";"boiltox",#N/A,TRUE,"Hogged Fuel Boiler (B1)";"natgas",#N/A,TRUE,"Nat. Gas Package Boiler (B2)";"cyclones",#N/A,TRUE,"Cyclones";"dryview1",#N/A,TRUE,"Dryers (1-4)";"dryview2",#N/A,TRUE,"Dryers (1-4)";"glue",#N/A,TRUE,"Press Vents (PV)";"vc",#N/A,TRUE,"Press Vents (PV)"}</definedName>
    <definedName name="wrn.r1._3_3" hidden="1">{"boiler",#N/A,TRUE,"Hogged Fuel Boiler (B1)";"boiltox",#N/A,TRUE,"Hogged Fuel Boiler (B1)";"natgas",#N/A,TRUE,"Nat. Gas Package Boiler (B2)";"cyclones",#N/A,TRUE,"Cyclones";"dryview1",#N/A,TRUE,"Dryers (1-4)";"dryview2",#N/A,TRUE,"Dryers (1-4)";"glue",#N/A,TRUE,"Press Vents (PV)";"vc",#N/A,TRUE,"Press Vents (PV)"}</definedName>
    <definedName name="wrn.r1._3_3_1" localSheetId="12" hidden="1">{"boiler",#N/A,TRUE,"Hogged Fuel Boiler (B1)";"boiltox",#N/A,TRUE,"Hogged Fuel Boiler (B1)";"natgas",#N/A,TRUE,"Nat. Gas Package Boiler (B2)";"cyclones",#N/A,TRUE,"Cyclones";"dryview1",#N/A,TRUE,"Dryers (1-4)";"dryview2",#N/A,TRUE,"Dryers (1-4)";"glue",#N/A,TRUE,"Press Vents (PV)";"vc",#N/A,TRUE,"Press Vents (PV)"}</definedName>
    <definedName name="wrn.r1._3_3_1" localSheetId="7" hidden="1">{"boiler",#N/A,TRUE,"Hogged Fuel Boiler (B1)";"boiltox",#N/A,TRUE,"Hogged Fuel Boiler (B1)";"natgas",#N/A,TRUE,"Nat. Gas Package Boiler (B2)";"cyclones",#N/A,TRUE,"Cyclones";"dryview1",#N/A,TRUE,"Dryers (1-4)";"dryview2",#N/A,TRUE,"Dryers (1-4)";"glue",#N/A,TRUE,"Press Vents (PV)";"vc",#N/A,TRUE,"Press Vents (PV)"}</definedName>
    <definedName name="wrn.r1._3_3_1" localSheetId="14" hidden="1">{"boiler",#N/A,TRUE,"Hogged Fuel Boiler (B1)";"boiltox",#N/A,TRUE,"Hogged Fuel Boiler (B1)";"natgas",#N/A,TRUE,"Nat. Gas Package Boiler (B2)";"cyclones",#N/A,TRUE,"Cyclones";"dryview1",#N/A,TRUE,"Dryers (1-4)";"dryview2",#N/A,TRUE,"Dryers (1-4)";"glue",#N/A,TRUE,"Press Vents (PV)";"vc",#N/A,TRUE,"Press Vents (PV)"}</definedName>
    <definedName name="wrn.r1._3_3_1" hidden="1">{"boiler",#N/A,TRUE,"Hogged Fuel Boiler (B1)";"boiltox",#N/A,TRUE,"Hogged Fuel Boiler (B1)";"natgas",#N/A,TRUE,"Nat. Gas Package Boiler (B2)";"cyclones",#N/A,TRUE,"Cyclones";"dryview1",#N/A,TRUE,"Dryers (1-4)";"dryview2",#N/A,TRUE,"Dryers (1-4)";"glue",#N/A,TRUE,"Press Vents (PV)";"vc",#N/A,TRUE,"Press Vents (PV)"}</definedName>
    <definedName name="wrn.r1._3_3_2" localSheetId="12" hidden="1">{"boiler",#N/A,TRUE,"Hogged Fuel Boiler (B1)";"boiltox",#N/A,TRUE,"Hogged Fuel Boiler (B1)";"natgas",#N/A,TRUE,"Nat. Gas Package Boiler (B2)";"cyclones",#N/A,TRUE,"Cyclones";"dryview1",#N/A,TRUE,"Dryers (1-4)";"dryview2",#N/A,TRUE,"Dryers (1-4)";"glue",#N/A,TRUE,"Press Vents (PV)";"vc",#N/A,TRUE,"Press Vents (PV)"}</definedName>
    <definedName name="wrn.r1._3_3_2" localSheetId="7" hidden="1">{"boiler",#N/A,TRUE,"Hogged Fuel Boiler (B1)";"boiltox",#N/A,TRUE,"Hogged Fuel Boiler (B1)";"natgas",#N/A,TRUE,"Nat. Gas Package Boiler (B2)";"cyclones",#N/A,TRUE,"Cyclones";"dryview1",#N/A,TRUE,"Dryers (1-4)";"dryview2",#N/A,TRUE,"Dryers (1-4)";"glue",#N/A,TRUE,"Press Vents (PV)";"vc",#N/A,TRUE,"Press Vents (PV)"}</definedName>
    <definedName name="wrn.r1._3_3_2" localSheetId="14" hidden="1">{"boiler",#N/A,TRUE,"Hogged Fuel Boiler (B1)";"boiltox",#N/A,TRUE,"Hogged Fuel Boiler (B1)";"natgas",#N/A,TRUE,"Nat. Gas Package Boiler (B2)";"cyclones",#N/A,TRUE,"Cyclones";"dryview1",#N/A,TRUE,"Dryers (1-4)";"dryview2",#N/A,TRUE,"Dryers (1-4)";"glue",#N/A,TRUE,"Press Vents (PV)";"vc",#N/A,TRUE,"Press Vents (PV)"}</definedName>
    <definedName name="wrn.r1._3_3_2" hidden="1">{"boiler",#N/A,TRUE,"Hogged Fuel Boiler (B1)";"boiltox",#N/A,TRUE,"Hogged Fuel Boiler (B1)";"natgas",#N/A,TRUE,"Nat. Gas Package Boiler (B2)";"cyclones",#N/A,TRUE,"Cyclones";"dryview1",#N/A,TRUE,"Dryers (1-4)";"dryview2",#N/A,TRUE,"Dryers (1-4)";"glue",#N/A,TRUE,"Press Vents (PV)";"vc",#N/A,TRUE,"Press Vents (PV)"}</definedName>
    <definedName name="wrn.r1._3_4" localSheetId="12" hidden="1">{"boiler",#N/A,TRUE,"Hogged Fuel Boiler (B1)";"boiltox",#N/A,TRUE,"Hogged Fuel Boiler (B1)";"natgas",#N/A,TRUE,"Nat. Gas Package Boiler (B2)";"cyclones",#N/A,TRUE,"Cyclones";"dryview1",#N/A,TRUE,"Dryers (1-4)";"dryview2",#N/A,TRUE,"Dryers (1-4)";"glue",#N/A,TRUE,"Press Vents (PV)";"vc",#N/A,TRUE,"Press Vents (PV)"}</definedName>
    <definedName name="wrn.r1._3_4" localSheetId="7" hidden="1">{"boiler",#N/A,TRUE,"Hogged Fuel Boiler (B1)";"boiltox",#N/A,TRUE,"Hogged Fuel Boiler (B1)";"natgas",#N/A,TRUE,"Nat. Gas Package Boiler (B2)";"cyclones",#N/A,TRUE,"Cyclones";"dryview1",#N/A,TRUE,"Dryers (1-4)";"dryview2",#N/A,TRUE,"Dryers (1-4)";"glue",#N/A,TRUE,"Press Vents (PV)";"vc",#N/A,TRUE,"Press Vents (PV)"}</definedName>
    <definedName name="wrn.r1._3_4" localSheetId="14" hidden="1">{"boiler",#N/A,TRUE,"Hogged Fuel Boiler (B1)";"boiltox",#N/A,TRUE,"Hogged Fuel Boiler (B1)";"natgas",#N/A,TRUE,"Nat. Gas Package Boiler (B2)";"cyclones",#N/A,TRUE,"Cyclones";"dryview1",#N/A,TRUE,"Dryers (1-4)";"dryview2",#N/A,TRUE,"Dryers (1-4)";"glue",#N/A,TRUE,"Press Vents (PV)";"vc",#N/A,TRUE,"Press Vents (PV)"}</definedName>
    <definedName name="wrn.r1._3_4" hidden="1">{"boiler",#N/A,TRUE,"Hogged Fuel Boiler (B1)";"boiltox",#N/A,TRUE,"Hogged Fuel Boiler (B1)";"natgas",#N/A,TRUE,"Nat. Gas Package Boiler (B2)";"cyclones",#N/A,TRUE,"Cyclones";"dryview1",#N/A,TRUE,"Dryers (1-4)";"dryview2",#N/A,TRUE,"Dryers (1-4)";"glue",#N/A,TRUE,"Press Vents (PV)";"vc",#N/A,TRUE,"Press Vents (PV)"}</definedName>
    <definedName name="wrn.r1._3_4_1" localSheetId="12" hidden="1">{"boiler",#N/A,TRUE,"Hogged Fuel Boiler (B1)";"boiltox",#N/A,TRUE,"Hogged Fuel Boiler (B1)";"natgas",#N/A,TRUE,"Nat. Gas Package Boiler (B2)";"cyclones",#N/A,TRUE,"Cyclones";"dryview1",#N/A,TRUE,"Dryers (1-4)";"dryview2",#N/A,TRUE,"Dryers (1-4)";"glue",#N/A,TRUE,"Press Vents (PV)";"vc",#N/A,TRUE,"Press Vents (PV)"}</definedName>
    <definedName name="wrn.r1._3_4_1" localSheetId="7" hidden="1">{"boiler",#N/A,TRUE,"Hogged Fuel Boiler (B1)";"boiltox",#N/A,TRUE,"Hogged Fuel Boiler (B1)";"natgas",#N/A,TRUE,"Nat. Gas Package Boiler (B2)";"cyclones",#N/A,TRUE,"Cyclones";"dryview1",#N/A,TRUE,"Dryers (1-4)";"dryview2",#N/A,TRUE,"Dryers (1-4)";"glue",#N/A,TRUE,"Press Vents (PV)";"vc",#N/A,TRUE,"Press Vents (PV)"}</definedName>
    <definedName name="wrn.r1._3_4_1" localSheetId="14" hidden="1">{"boiler",#N/A,TRUE,"Hogged Fuel Boiler (B1)";"boiltox",#N/A,TRUE,"Hogged Fuel Boiler (B1)";"natgas",#N/A,TRUE,"Nat. Gas Package Boiler (B2)";"cyclones",#N/A,TRUE,"Cyclones";"dryview1",#N/A,TRUE,"Dryers (1-4)";"dryview2",#N/A,TRUE,"Dryers (1-4)";"glue",#N/A,TRUE,"Press Vents (PV)";"vc",#N/A,TRUE,"Press Vents (PV)"}</definedName>
    <definedName name="wrn.r1._3_4_1" hidden="1">{"boiler",#N/A,TRUE,"Hogged Fuel Boiler (B1)";"boiltox",#N/A,TRUE,"Hogged Fuel Boiler (B1)";"natgas",#N/A,TRUE,"Nat. Gas Package Boiler (B2)";"cyclones",#N/A,TRUE,"Cyclones";"dryview1",#N/A,TRUE,"Dryers (1-4)";"dryview2",#N/A,TRUE,"Dryers (1-4)";"glue",#N/A,TRUE,"Press Vents (PV)";"vc",#N/A,TRUE,"Press Vents (PV)"}</definedName>
    <definedName name="wrn.r1._3_4_2" localSheetId="12" hidden="1">{"boiler",#N/A,TRUE,"Hogged Fuel Boiler (B1)";"boiltox",#N/A,TRUE,"Hogged Fuel Boiler (B1)";"natgas",#N/A,TRUE,"Nat. Gas Package Boiler (B2)";"cyclones",#N/A,TRUE,"Cyclones";"dryview1",#N/A,TRUE,"Dryers (1-4)";"dryview2",#N/A,TRUE,"Dryers (1-4)";"glue",#N/A,TRUE,"Press Vents (PV)";"vc",#N/A,TRUE,"Press Vents (PV)"}</definedName>
    <definedName name="wrn.r1._3_4_2" localSheetId="7" hidden="1">{"boiler",#N/A,TRUE,"Hogged Fuel Boiler (B1)";"boiltox",#N/A,TRUE,"Hogged Fuel Boiler (B1)";"natgas",#N/A,TRUE,"Nat. Gas Package Boiler (B2)";"cyclones",#N/A,TRUE,"Cyclones";"dryview1",#N/A,TRUE,"Dryers (1-4)";"dryview2",#N/A,TRUE,"Dryers (1-4)";"glue",#N/A,TRUE,"Press Vents (PV)";"vc",#N/A,TRUE,"Press Vents (PV)"}</definedName>
    <definedName name="wrn.r1._3_4_2" localSheetId="14" hidden="1">{"boiler",#N/A,TRUE,"Hogged Fuel Boiler (B1)";"boiltox",#N/A,TRUE,"Hogged Fuel Boiler (B1)";"natgas",#N/A,TRUE,"Nat. Gas Package Boiler (B2)";"cyclones",#N/A,TRUE,"Cyclones";"dryview1",#N/A,TRUE,"Dryers (1-4)";"dryview2",#N/A,TRUE,"Dryers (1-4)";"glue",#N/A,TRUE,"Press Vents (PV)";"vc",#N/A,TRUE,"Press Vents (PV)"}</definedName>
    <definedName name="wrn.r1._3_4_2" hidden="1">{"boiler",#N/A,TRUE,"Hogged Fuel Boiler (B1)";"boiltox",#N/A,TRUE,"Hogged Fuel Boiler (B1)";"natgas",#N/A,TRUE,"Nat. Gas Package Boiler (B2)";"cyclones",#N/A,TRUE,"Cyclones";"dryview1",#N/A,TRUE,"Dryers (1-4)";"dryview2",#N/A,TRUE,"Dryers (1-4)";"glue",#N/A,TRUE,"Press Vents (PV)";"vc",#N/A,TRUE,"Press Vents (PV)"}</definedName>
    <definedName name="wrn.r1._3_5" localSheetId="12" hidden="1">{"boiler",#N/A,TRUE,"Hogged Fuel Boiler (B1)";"boiltox",#N/A,TRUE,"Hogged Fuel Boiler (B1)";"natgas",#N/A,TRUE,"Nat. Gas Package Boiler (B2)";"cyclones",#N/A,TRUE,"Cyclones";"dryview1",#N/A,TRUE,"Dryers (1-4)";"dryview2",#N/A,TRUE,"Dryers (1-4)";"glue",#N/A,TRUE,"Press Vents (PV)";"vc",#N/A,TRUE,"Press Vents (PV)"}</definedName>
    <definedName name="wrn.r1._3_5" localSheetId="7" hidden="1">{"boiler",#N/A,TRUE,"Hogged Fuel Boiler (B1)";"boiltox",#N/A,TRUE,"Hogged Fuel Boiler (B1)";"natgas",#N/A,TRUE,"Nat. Gas Package Boiler (B2)";"cyclones",#N/A,TRUE,"Cyclones";"dryview1",#N/A,TRUE,"Dryers (1-4)";"dryview2",#N/A,TRUE,"Dryers (1-4)";"glue",#N/A,TRUE,"Press Vents (PV)";"vc",#N/A,TRUE,"Press Vents (PV)"}</definedName>
    <definedName name="wrn.r1._3_5" localSheetId="14" hidden="1">{"boiler",#N/A,TRUE,"Hogged Fuel Boiler (B1)";"boiltox",#N/A,TRUE,"Hogged Fuel Boiler (B1)";"natgas",#N/A,TRUE,"Nat. Gas Package Boiler (B2)";"cyclones",#N/A,TRUE,"Cyclones";"dryview1",#N/A,TRUE,"Dryers (1-4)";"dryview2",#N/A,TRUE,"Dryers (1-4)";"glue",#N/A,TRUE,"Press Vents (PV)";"vc",#N/A,TRUE,"Press Vents (PV)"}</definedName>
    <definedName name="wrn.r1._3_5" hidden="1">{"boiler",#N/A,TRUE,"Hogged Fuel Boiler (B1)";"boiltox",#N/A,TRUE,"Hogged Fuel Boiler (B1)";"natgas",#N/A,TRUE,"Nat. Gas Package Boiler (B2)";"cyclones",#N/A,TRUE,"Cyclones";"dryview1",#N/A,TRUE,"Dryers (1-4)";"dryview2",#N/A,TRUE,"Dryers (1-4)";"glue",#N/A,TRUE,"Press Vents (PV)";"vc",#N/A,TRUE,"Press Vents (PV)"}</definedName>
    <definedName name="wrn.r1._3_5_1" localSheetId="12" hidden="1">{"boiler",#N/A,TRUE,"Hogged Fuel Boiler (B1)";"boiltox",#N/A,TRUE,"Hogged Fuel Boiler (B1)";"natgas",#N/A,TRUE,"Nat. Gas Package Boiler (B2)";"cyclones",#N/A,TRUE,"Cyclones";"dryview1",#N/A,TRUE,"Dryers (1-4)";"dryview2",#N/A,TRUE,"Dryers (1-4)";"glue",#N/A,TRUE,"Press Vents (PV)";"vc",#N/A,TRUE,"Press Vents (PV)"}</definedName>
    <definedName name="wrn.r1._3_5_1" localSheetId="7" hidden="1">{"boiler",#N/A,TRUE,"Hogged Fuel Boiler (B1)";"boiltox",#N/A,TRUE,"Hogged Fuel Boiler (B1)";"natgas",#N/A,TRUE,"Nat. Gas Package Boiler (B2)";"cyclones",#N/A,TRUE,"Cyclones";"dryview1",#N/A,TRUE,"Dryers (1-4)";"dryview2",#N/A,TRUE,"Dryers (1-4)";"glue",#N/A,TRUE,"Press Vents (PV)";"vc",#N/A,TRUE,"Press Vents (PV)"}</definedName>
    <definedName name="wrn.r1._3_5_1" localSheetId="14" hidden="1">{"boiler",#N/A,TRUE,"Hogged Fuel Boiler (B1)";"boiltox",#N/A,TRUE,"Hogged Fuel Boiler (B1)";"natgas",#N/A,TRUE,"Nat. Gas Package Boiler (B2)";"cyclones",#N/A,TRUE,"Cyclones";"dryview1",#N/A,TRUE,"Dryers (1-4)";"dryview2",#N/A,TRUE,"Dryers (1-4)";"glue",#N/A,TRUE,"Press Vents (PV)";"vc",#N/A,TRUE,"Press Vents (PV)"}</definedName>
    <definedName name="wrn.r1._3_5_1" hidden="1">{"boiler",#N/A,TRUE,"Hogged Fuel Boiler (B1)";"boiltox",#N/A,TRUE,"Hogged Fuel Boiler (B1)";"natgas",#N/A,TRUE,"Nat. Gas Package Boiler (B2)";"cyclones",#N/A,TRUE,"Cyclones";"dryview1",#N/A,TRUE,"Dryers (1-4)";"dryview2",#N/A,TRUE,"Dryers (1-4)";"glue",#N/A,TRUE,"Press Vents (PV)";"vc",#N/A,TRUE,"Press Vents (PV)"}</definedName>
    <definedName name="wrn.r1._3_5_2" localSheetId="12" hidden="1">{"boiler",#N/A,TRUE,"Hogged Fuel Boiler (B1)";"boiltox",#N/A,TRUE,"Hogged Fuel Boiler (B1)";"natgas",#N/A,TRUE,"Nat. Gas Package Boiler (B2)";"cyclones",#N/A,TRUE,"Cyclones";"dryview1",#N/A,TRUE,"Dryers (1-4)";"dryview2",#N/A,TRUE,"Dryers (1-4)";"glue",#N/A,TRUE,"Press Vents (PV)";"vc",#N/A,TRUE,"Press Vents (PV)"}</definedName>
    <definedName name="wrn.r1._3_5_2" localSheetId="7" hidden="1">{"boiler",#N/A,TRUE,"Hogged Fuel Boiler (B1)";"boiltox",#N/A,TRUE,"Hogged Fuel Boiler (B1)";"natgas",#N/A,TRUE,"Nat. Gas Package Boiler (B2)";"cyclones",#N/A,TRUE,"Cyclones";"dryview1",#N/A,TRUE,"Dryers (1-4)";"dryview2",#N/A,TRUE,"Dryers (1-4)";"glue",#N/A,TRUE,"Press Vents (PV)";"vc",#N/A,TRUE,"Press Vents (PV)"}</definedName>
    <definedName name="wrn.r1._3_5_2" localSheetId="14" hidden="1">{"boiler",#N/A,TRUE,"Hogged Fuel Boiler (B1)";"boiltox",#N/A,TRUE,"Hogged Fuel Boiler (B1)";"natgas",#N/A,TRUE,"Nat. Gas Package Boiler (B2)";"cyclones",#N/A,TRUE,"Cyclones";"dryview1",#N/A,TRUE,"Dryers (1-4)";"dryview2",#N/A,TRUE,"Dryers (1-4)";"glue",#N/A,TRUE,"Press Vents (PV)";"vc",#N/A,TRUE,"Press Vents (PV)"}</definedName>
    <definedName name="wrn.r1._3_5_2" hidden="1">{"boiler",#N/A,TRUE,"Hogged Fuel Boiler (B1)";"boiltox",#N/A,TRUE,"Hogged Fuel Boiler (B1)";"natgas",#N/A,TRUE,"Nat. Gas Package Boiler (B2)";"cyclones",#N/A,TRUE,"Cyclones";"dryview1",#N/A,TRUE,"Dryers (1-4)";"dryview2",#N/A,TRUE,"Dryers (1-4)";"glue",#N/A,TRUE,"Press Vents (PV)";"vc",#N/A,TRUE,"Press Vents (PV)"}</definedName>
    <definedName name="wrn.r1._4" localSheetId="12" hidden="1">{"boiler",#N/A,TRUE,"Hogged Fuel Boiler (B1)";"boiltox",#N/A,TRUE,"Hogged Fuel Boiler (B1)";"natgas",#N/A,TRUE,"Nat. Gas Package Boiler (B2)";"cyclones",#N/A,TRUE,"Cyclones";"dryview1",#N/A,TRUE,"Dryers (1-4)";"dryview2",#N/A,TRUE,"Dryers (1-4)";"glue",#N/A,TRUE,"Press Vents (PV)";"vc",#N/A,TRUE,"Press Vents (PV)"}</definedName>
    <definedName name="wrn.r1._4" localSheetId="7" hidden="1">{"boiler",#N/A,TRUE,"Hogged Fuel Boiler (B1)";"boiltox",#N/A,TRUE,"Hogged Fuel Boiler (B1)";"natgas",#N/A,TRUE,"Nat. Gas Package Boiler (B2)";"cyclones",#N/A,TRUE,"Cyclones";"dryview1",#N/A,TRUE,"Dryers (1-4)";"dryview2",#N/A,TRUE,"Dryers (1-4)";"glue",#N/A,TRUE,"Press Vents (PV)";"vc",#N/A,TRUE,"Press Vents (PV)"}</definedName>
    <definedName name="wrn.r1._4" localSheetId="14" hidden="1">{"boiler",#N/A,TRUE,"Hogged Fuel Boiler (B1)";"boiltox",#N/A,TRUE,"Hogged Fuel Boiler (B1)";"natgas",#N/A,TRUE,"Nat. Gas Package Boiler (B2)";"cyclones",#N/A,TRUE,"Cyclones";"dryview1",#N/A,TRUE,"Dryers (1-4)";"dryview2",#N/A,TRUE,"Dryers (1-4)";"glue",#N/A,TRUE,"Press Vents (PV)";"vc",#N/A,TRUE,"Press Vents (PV)"}</definedName>
    <definedName name="wrn.r1._4" hidden="1">{"boiler",#N/A,TRUE,"Hogged Fuel Boiler (B1)";"boiltox",#N/A,TRUE,"Hogged Fuel Boiler (B1)";"natgas",#N/A,TRUE,"Nat. Gas Package Boiler (B2)";"cyclones",#N/A,TRUE,"Cyclones";"dryview1",#N/A,TRUE,"Dryers (1-4)";"dryview2",#N/A,TRUE,"Dryers (1-4)";"glue",#N/A,TRUE,"Press Vents (PV)";"vc",#N/A,TRUE,"Press Vents (PV)"}</definedName>
    <definedName name="wrn.r1._4_1" localSheetId="12" hidden="1">{"boiler",#N/A,TRUE,"Hogged Fuel Boiler (B1)";"boiltox",#N/A,TRUE,"Hogged Fuel Boiler (B1)";"natgas",#N/A,TRUE,"Nat. Gas Package Boiler (B2)";"cyclones",#N/A,TRUE,"Cyclones";"dryview1",#N/A,TRUE,"Dryers (1-4)";"dryview2",#N/A,TRUE,"Dryers (1-4)";"glue",#N/A,TRUE,"Press Vents (PV)";"vc",#N/A,TRUE,"Press Vents (PV)"}</definedName>
    <definedName name="wrn.r1._4_1" localSheetId="7" hidden="1">{"boiler",#N/A,TRUE,"Hogged Fuel Boiler (B1)";"boiltox",#N/A,TRUE,"Hogged Fuel Boiler (B1)";"natgas",#N/A,TRUE,"Nat. Gas Package Boiler (B2)";"cyclones",#N/A,TRUE,"Cyclones";"dryview1",#N/A,TRUE,"Dryers (1-4)";"dryview2",#N/A,TRUE,"Dryers (1-4)";"glue",#N/A,TRUE,"Press Vents (PV)";"vc",#N/A,TRUE,"Press Vents (PV)"}</definedName>
    <definedName name="wrn.r1._4_1" localSheetId="14" hidden="1">{"boiler",#N/A,TRUE,"Hogged Fuel Boiler (B1)";"boiltox",#N/A,TRUE,"Hogged Fuel Boiler (B1)";"natgas",#N/A,TRUE,"Nat. Gas Package Boiler (B2)";"cyclones",#N/A,TRUE,"Cyclones";"dryview1",#N/A,TRUE,"Dryers (1-4)";"dryview2",#N/A,TRUE,"Dryers (1-4)";"glue",#N/A,TRUE,"Press Vents (PV)";"vc",#N/A,TRUE,"Press Vents (PV)"}</definedName>
    <definedName name="wrn.r1._4_1" hidden="1">{"boiler",#N/A,TRUE,"Hogged Fuel Boiler (B1)";"boiltox",#N/A,TRUE,"Hogged Fuel Boiler (B1)";"natgas",#N/A,TRUE,"Nat. Gas Package Boiler (B2)";"cyclones",#N/A,TRUE,"Cyclones";"dryview1",#N/A,TRUE,"Dryers (1-4)";"dryview2",#N/A,TRUE,"Dryers (1-4)";"glue",#N/A,TRUE,"Press Vents (PV)";"vc",#N/A,TRUE,"Press Vents (PV)"}</definedName>
    <definedName name="wrn.r1._4_1_1" localSheetId="12" hidden="1">{"boiler",#N/A,TRUE,"Hogged Fuel Boiler (B1)";"boiltox",#N/A,TRUE,"Hogged Fuel Boiler (B1)";"natgas",#N/A,TRUE,"Nat. Gas Package Boiler (B2)";"cyclones",#N/A,TRUE,"Cyclones";"dryview1",#N/A,TRUE,"Dryers (1-4)";"dryview2",#N/A,TRUE,"Dryers (1-4)";"glue",#N/A,TRUE,"Press Vents (PV)";"vc",#N/A,TRUE,"Press Vents (PV)"}</definedName>
    <definedName name="wrn.r1._4_1_1" localSheetId="7" hidden="1">{"boiler",#N/A,TRUE,"Hogged Fuel Boiler (B1)";"boiltox",#N/A,TRUE,"Hogged Fuel Boiler (B1)";"natgas",#N/A,TRUE,"Nat. Gas Package Boiler (B2)";"cyclones",#N/A,TRUE,"Cyclones";"dryview1",#N/A,TRUE,"Dryers (1-4)";"dryview2",#N/A,TRUE,"Dryers (1-4)";"glue",#N/A,TRUE,"Press Vents (PV)";"vc",#N/A,TRUE,"Press Vents (PV)"}</definedName>
    <definedName name="wrn.r1._4_1_1" localSheetId="14" hidden="1">{"boiler",#N/A,TRUE,"Hogged Fuel Boiler (B1)";"boiltox",#N/A,TRUE,"Hogged Fuel Boiler (B1)";"natgas",#N/A,TRUE,"Nat. Gas Package Boiler (B2)";"cyclones",#N/A,TRUE,"Cyclones";"dryview1",#N/A,TRUE,"Dryers (1-4)";"dryview2",#N/A,TRUE,"Dryers (1-4)";"glue",#N/A,TRUE,"Press Vents (PV)";"vc",#N/A,TRUE,"Press Vents (PV)"}</definedName>
    <definedName name="wrn.r1._4_1_1" hidden="1">{"boiler",#N/A,TRUE,"Hogged Fuel Boiler (B1)";"boiltox",#N/A,TRUE,"Hogged Fuel Boiler (B1)";"natgas",#N/A,TRUE,"Nat. Gas Package Boiler (B2)";"cyclones",#N/A,TRUE,"Cyclones";"dryview1",#N/A,TRUE,"Dryers (1-4)";"dryview2",#N/A,TRUE,"Dryers (1-4)";"glue",#N/A,TRUE,"Press Vents (PV)";"vc",#N/A,TRUE,"Press Vents (PV)"}</definedName>
    <definedName name="wrn.r1._4_1_2" localSheetId="12" hidden="1">{"boiler",#N/A,TRUE,"Hogged Fuel Boiler (B1)";"boiltox",#N/A,TRUE,"Hogged Fuel Boiler (B1)";"natgas",#N/A,TRUE,"Nat. Gas Package Boiler (B2)";"cyclones",#N/A,TRUE,"Cyclones";"dryview1",#N/A,TRUE,"Dryers (1-4)";"dryview2",#N/A,TRUE,"Dryers (1-4)";"glue",#N/A,TRUE,"Press Vents (PV)";"vc",#N/A,TRUE,"Press Vents (PV)"}</definedName>
    <definedName name="wrn.r1._4_1_2" localSheetId="7" hidden="1">{"boiler",#N/A,TRUE,"Hogged Fuel Boiler (B1)";"boiltox",#N/A,TRUE,"Hogged Fuel Boiler (B1)";"natgas",#N/A,TRUE,"Nat. Gas Package Boiler (B2)";"cyclones",#N/A,TRUE,"Cyclones";"dryview1",#N/A,TRUE,"Dryers (1-4)";"dryview2",#N/A,TRUE,"Dryers (1-4)";"glue",#N/A,TRUE,"Press Vents (PV)";"vc",#N/A,TRUE,"Press Vents (PV)"}</definedName>
    <definedName name="wrn.r1._4_1_2" localSheetId="14" hidden="1">{"boiler",#N/A,TRUE,"Hogged Fuel Boiler (B1)";"boiltox",#N/A,TRUE,"Hogged Fuel Boiler (B1)";"natgas",#N/A,TRUE,"Nat. Gas Package Boiler (B2)";"cyclones",#N/A,TRUE,"Cyclones";"dryview1",#N/A,TRUE,"Dryers (1-4)";"dryview2",#N/A,TRUE,"Dryers (1-4)";"glue",#N/A,TRUE,"Press Vents (PV)";"vc",#N/A,TRUE,"Press Vents (PV)"}</definedName>
    <definedName name="wrn.r1._4_1_2" hidden="1">{"boiler",#N/A,TRUE,"Hogged Fuel Boiler (B1)";"boiltox",#N/A,TRUE,"Hogged Fuel Boiler (B1)";"natgas",#N/A,TRUE,"Nat. Gas Package Boiler (B2)";"cyclones",#N/A,TRUE,"Cyclones";"dryview1",#N/A,TRUE,"Dryers (1-4)";"dryview2",#N/A,TRUE,"Dryers (1-4)";"glue",#N/A,TRUE,"Press Vents (PV)";"vc",#N/A,TRUE,"Press Vents (PV)"}</definedName>
    <definedName name="wrn.r1._4_2" localSheetId="12" hidden="1">{"boiler",#N/A,TRUE,"Hogged Fuel Boiler (B1)";"boiltox",#N/A,TRUE,"Hogged Fuel Boiler (B1)";"natgas",#N/A,TRUE,"Nat. Gas Package Boiler (B2)";"cyclones",#N/A,TRUE,"Cyclones";"dryview1",#N/A,TRUE,"Dryers (1-4)";"dryview2",#N/A,TRUE,"Dryers (1-4)";"glue",#N/A,TRUE,"Press Vents (PV)";"vc",#N/A,TRUE,"Press Vents (PV)"}</definedName>
    <definedName name="wrn.r1._4_2" localSheetId="7" hidden="1">{"boiler",#N/A,TRUE,"Hogged Fuel Boiler (B1)";"boiltox",#N/A,TRUE,"Hogged Fuel Boiler (B1)";"natgas",#N/A,TRUE,"Nat. Gas Package Boiler (B2)";"cyclones",#N/A,TRUE,"Cyclones";"dryview1",#N/A,TRUE,"Dryers (1-4)";"dryview2",#N/A,TRUE,"Dryers (1-4)";"glue",#N/A,TRUE,"Press Vents (PV)";"vc",#N/A,TRUE,"Press Vents (PV)"}</definedName>
    <definedName name="wrn.r1._4_2" localSheetId="14" hidden="1">{"boiler",#N/A,TRUE,"Hogged Fuel Boiler (B1)";"boiltox",#N/A,TRUE,"Hogged Fuel Boiler (B1)";"natgas",#N/A,TRUE,"Nat. Gas Package Boiler (B2)";"cyclones",#N/A,TRUE,"Cyclones";"dryview1",#N/A,TRUE,"Dryers (1-4)";"dryview2",#N/A,TRUE,"Dryers (1-4)";"glue",#N/A,TRUE,"Press Vents (PV)";"vc",#N/A,TRUE,"Press Vents (PV)"}</definedName>
    <definedName name="wrn.r1._4_2" hidden="1">{"boiler",#N/A,TRUE,"Hogged Fuel Boiler (B1)";"boiltox",#N/A,TRUE,"Hogged Fuel Boiler (B1)";"natgas",#N/A,TRUE,"Nat. Gas Package Boiler (B2)";"cyclones",#N/A,TRUE,"Cyclones";"dryview1",#N/A,TRUE,"Dryers (1-4)";"dryview2",#N/A,TRUE,"Dryers (1-4)";"glue",#N/A,TRUE,"Press Vents (PV)";"vc",#N/A,TRUE,"Press Vents (PV)"}</definedName>
    <definedName name="wrn.r1._4_2_1" localSheetId="12" hidden="1">{"boiler",#N/A,TRUE,"Hogged Fuel Boiler (B1)";"boiltox",#N/A,TRUE,"Hogged Fuel Boiler (B1)";"natgas",#N/A,TRUE,"Nat. Gas Package Boiler (B2)";"cyclones",#N/A,TRUE,"Cyclones";"dryview1",#N/A,TRUE,"Dryers (1-4)";"dryview2",#N/A,TRUE,"Dryers (1-4)";"glue",#N/A,TRUE,"Press Vents (PV)";"vc",#N/A,TRUE,"Press Vents (PV)"}</definedName>
    <definedName name="wrn.r1._4_2_1" localSheetId="7" hidden="1">{"boiler",#N/A,TRUE,"Hogged Fuel Boiler (B1)";"boiltox",#N/A,TRUE,"Hogged Fuel Boiler (B1)";"natgas",#N/A,TRUE,"Nat. Gas Package Boiler (B2)";"cyclones",#N/A,TRUE,"Cyclones";"dryview1",#N/A,TRUE,"Dryers (1-4)";"dryview2",#N/A,TRUE,"Dryers (1-4)";"glue",#N/A,TRUE,"Press Vents (PV)";"vc",#N/A,TRUE,"Press Vents (PV)"}</definedName>
    <definedName name="wrn.r1._4_2_1" localSheetId="14" hidden="1">{"boiler",#N/A,TRUE,"Hogged Fuel Boiler (B1)";"boiltox",#N/A,TRUE,"Hogged Fuel Boiler (B1)";"natgas",#N/A,TRUE,"Nat. Gas Package Boiler (B2)";"cyclones",#N/A,TRUE,"Cyclones";"dryview1",#N/A,TRUE,"Dryers (1-4)";"dryview2",#N/A,TRUE,"Dryers (1-4)";"glue",#N/A,TRUE,"Press Vents (PV)";"vc",#N/A,TRUE,"Press Vents (PV)"}</definedName>
    <definedName name="wrn.r1._4_2_1" hidden="1">{"boiler",#N/A,TRUE,"Hogged Fuel Boiler (B1)";"boiltox",#N/A,TRUE,"Hogged Fuel Boiler (B1)";"natgas",#N/A,TRUE,"Nat. Gas Package Boiler (B2)";"cyclones",#N/A,TRUE,"Cyclones";"dryview1",#N/A,TRUE,"Dryers (1-4)";"dryview2",#N/A,TRUE,"Dryers (1-4)";"glue",#N/A,TRUE,"Press Vents (PV)";"vc",#N/A,TRUE,"Press Vents (PV)"}</definedName>
    <definedName name="wrn.r1._4_2_2" localSheetId="12" hidden="1">{"boiler",#N/A,TRUE,"Hogged Fuel Boiler (B1)";"boiltox",#N/A,TRUE,"Hogged Fuel Boiler (B1)";"natgas",#N/A,TRUE,"Nat. Gas Package Boiler (B2)";"cyclones",#N/A,TRUE,"Cyclones";"dryview1",#N/A,TRUE,"Dryers (1-4)";"dryview2",#N/A,TRUE,"Dryers (1-4)";"glue",#N/A,TRUE,"Press Vents (PV)";"vc",#N/A,TRUE,"Press Vents (PV)"}</definedName>
    <definedName name="wrn.r1._4_2_2" localSheetId="7" hidden="1">{"boiler",#N/A,TRUE,"Hogged Fuel Boiler (B1)";"boiltox",#N/A,TRUE,"Hogged Fuel Boiler (B1)";"natgas",#N/A,TRUE,"Nat. Gas Package Boiler (B2)";"cyclones",#N/A,TRUE,"Cyclones";"dryview1",#N/A,TRUE,"Dryers (1-4)";"dryview2",#N/A,TRUE,"Dryers (1-4)";"glue",#N/A,TRUE,"Press Vents (PV)";"vc",#N/A,TRUE,"Press Vents (PV)"}</definedName>
    <definedName name="wrn.r1._4_2_2" localSheetId="14" hidden="1">{"boiler",#N/A,TRUE,"Hogged Fuel Boiler (B1)";"boiltox",#N/A,TRUE,"Hogged Fuel Boiler (B1)";"natgas",#N/A,TRUE,"Nat. Gas Package Boiler (B2)";"cyclones",#N/A,TRUE,"Cyclones";"dryview1",#N/A,TRUE,"Dryers (1-4)";"dryview2",#N/A,TRUE,"Dryers (1-4)";"glue",#N/A,TRUE,"Press Vents (PV)";"vc",#N/A,TRUE,"Press Vents (PV)"}</definedName>
    <definedName name="wrn.r1._4_2_2" hidden="1">{"boiler",#N/A,TRUE,"Hogged Fuel Boiler (B1)";"boiltox",#N/A,TRUE,"Hogged Fuel Boiler (B1)";"natgas",#N/A,TRUE,"Nat. Gas Package Boiler (B2)";"cyclones",#N/A,TRUE,"Cyclones";"dryview1",#N/A,TRUE,"Dryers (1-4)";"dryview2",#N/A,TRUE,"Dryers (1-4)";"glue",#N/A,TRUE,"Press Vents (PV)";"vc",#N/A,TRUE,"Press Vents (PV)"}</definedName>
    <definedName name="wrn.r1._4_3" localSheetId="12" hidden="1">{"boiler",#N/A,TRUE,"Hogged Fuel Boiler (B1)";"boiltox",#N/A,TRUE,"Hogged Fuel Boiler (B1)";"natgas",#N/A,TRUE,"Nat. Gas Package Boiler (B2)";"cyclones",#N/A,TRUE,"Cyclones";"dryview1",#N/A,TRUE,"Dryers (1-4)";"dryview2",#N/A,TRUE,"Dryers (1-4)";"glue",#N/A,TRUE,"Press Vents (PV)";"vc",#N/A,TRUE,"Press Vents (PV)"}</definedName>
    <definedName name="wrn.r1._4_3" localSheetId="7" hidden="1">{"boiler",#N/A,TRUE,"Hogged Fuel Boiler (B1)";"boiltox",#N/A,TRUE,"Hogged Fuel Boiler (B1)";"natgas",#N/A,TRUE,"Nat. Gas Package Boiler (B2)";"cyclones",#N/A,TRUE,"Cyclones";"dryview1",#N/A,TRUE,"Dryers (1-4)";"dryview2",#N/A,TRUE,"Dryers (1-4)";"glue",#N/A,TRUE,"Press Vents (PV)";"vc",#N/A,TRUE,"Press Vents (PV)"}</definedName>
    <definedName name="wrn.r1._4_3" localSheetId="14" hidden="1">{"boiler",#N/A,TRUE,"Hogged Fuel Boiler (B1)";"boiltox",#N/A,TRUE,"Hogged Fuel Boiler (B1)";"natgas",#N/A,TRUE,"Nat. Gas Package Boiler (B2)";"cyclones",#N/A,TRUE,"Cyclones";"dryview1",#N/A,TRUE,"Dryers (1-4)";"dryview2",#N/A,TRUE,"Dryers (1-4)";"glue",#N/A,TRUE,"Press Vents (PV)";"vc",#N/A,TRUE,"Press Vents (PV)"}</definedName>
    <definedName name="wrn.r1._4_3" hidden="1">{"boiler",#N/A,TRUE,"Hogged Fuel Boiler (B1)";"boiltox",#N/A,TRUE,"Hogged Fuel Boiler (B1)";"natgas",#N/A,TRUE,"Nat. Gas Package Boiler (B2)";"cyclones",#N/A,TRUE,"Cyclones";"dryview1",#N/A,TRUE,"Dryers (1-4)";"dryview2",#N/A,TRUE,"Dryers (1-4)";"glue",#N/A,TRUE,"Press Vents (PV)";"vc",#N/A,TRUE,"Press Vents (PV)"}</definedName>
    <definedName name="wrn.r1._4_3_1" localSheetId="12" hidden="1">{"boiler",#N/A,TRUE,"Hogged Fuel Boiler (B1)";"boiltox",#N/A,TRUE,"Hogged Fuel Boiler (B1)";"natgas",#N/A,TRUE,"Nat. Gas Package Boiler (B2)";"cyclones",#N/A,TRUE,"Cyclones";"dryview1",#N/A,TRUE,"Dryers (1-4)";"dryview2",#N/A,TRUE,"Dryers (1-4)";"glue",#N/A,TRUE,"Press Vents (PV)";"vc",#N/A,TRUE,"Press Vents (PV)"}</definedName>
    <definedName name="wrn.r1._4_3_1" localSheetId="7" hidden="1">{"boiler",#N/A,TRUE,"Hogged Fuel Boiler (B1)";"boiltox",#N/A,TRUE,"Hogged Fuel Boiler (B1)";"natgas",#N/A,TRUE,"Nat. Gas Package Boiler (B2)";"cyclones",#N/A,TRUE,"Cyclones";"dryview1",#N/A,TRUE,"Dryers (1-4)";"dryview2",#N/A,TRUE,"Dryers (1-4)";"glue",#N/A,TRUE,"Press Vents (PV)";"vc",#N/A,TRUE,"Press Vents (PV)"}</definedName>
    <definedName name="wrn.r1._4_3_1" localSheetId="14" hidden="1">{"boiler",#N/A,TRUE,"Hogged Fuel Boiler (B1)";"boiltox",#N/A,TRUE,"Hogged Fuel Boiler (B1)";"natgas",#N/A,TRUE,"Nat. Gas Package Boiler (B2)";"cyclones",#N/A,TRUE,"Cyclones";"dryview1",#N/A,TRUE,"Dryers (1-4)";"dryview2",#N/A,TRUE,"Dryers (1-4)";"glue",#N/A,TRUE,"Press Vents (PV)";"vc",#N/A,TRUE,"Press Vents (PV)"}</definedName>
    <definedName name="wrn.r1._4_3_1" hidden="1">{"boiler",#N/A,TRUE,"Hogged Fuel Boiler (B1)";"boiltox",#N/A,TRUE,"Hogged Fuel Boiler (B1)";"natgas",#N/A,TRUE,"Nat. Gas Package Boiler (B2)";"cyclones",#N/A,TRUE,"Cyclones";"dryview1",#N/A,TRUE,"Dryers (1-4)";"dryview2",#N/A,TRUE,"Dryers (1-4)";"glue",#N/A,TRUE,"Press Vents (PV)";"vc",#N/A,TRUE,"Press Vents (PV)"}</definedName>
    <definedName name="wrn.r1._4_3_2" localSheetId="12" hidden="1">{"boiler",#N/A,TRUE,"Hogged Fuel Boiler (B1)";"boiltox",#N/A,TRUE,"Hogged Fuel Boiler (B1)";"natgas",#N/A,TRUE,"Nat. Gas Package Boiler (B2)";"cyclones",#N/A,TRUE,"Cyclones";"dryview1",#N/A,TRUE,"Dryers (1-4)";"dryview2",#N/A,TRUE,"Dryers (1-4)";"glue",#N/A,TRUE,"Press Vents (PV)";"vc",#N/A,TRUE,"Press Vents (PV)"}</definedName>
    <definedName name="wrn.r1._4_3_2" localSheetId="7" hidden="1">{"boiler",#N/A,TRUE,"Hogged Fuel Boiler (B1)";"boiltox",#N/A,TRUE,"Hogged Fuel Boiler (B1)";"natgas",#N/A,TRUE,"Nat. Gas Package Boiler (B2)";"cyclones",#N/A,TRUE,"Cyclones";"dryview1",#N/A,TRUE,"Dryers (1-4)";"dryview2",#N/A,TRUE,"Dryers (1-4)";"glue",#N/A,TRUE,"Press Vents (PV)";"vc",#N/A,TRUE,"Press Vents (PV)"}</definedName>
    <definedName name="wrn.r1._4_3_2" localSheetId="14" hidden="1">{"boiler",#N/A,TRUE,"Hogged Fuel Boiler (B1)";"boiltox",#N/A,TRUE,"Hogged Fuel Boiler (B1)";"natgas",#N/A,TRUE,"Nat. Gas Package Boiler (B2)";"cyclones",#N/A,TRUE,"Cyclones";"dryview1",#N/A,TRUE,"Dryers (1-4)";"dryview2",#N/A,TRUE,"Dryers (1-4)";"glue",#N/A,TRUE,"Press Vents (PV)";"vc",#N/A,TRUE,"Press Vents (PV)"}</definedName>
    <definedName name="wrn.r1._4_3_2" hidden="1">{"boiler",#N/A,TRUE,"Hogged Fuel Boiler (B1)";"boiltox",#N/A,TRUE,"Hogged Fuel Boiler (B1)";"natgas",#N/A,TRUE,"Nat. Gas Package Boiler (B2)";"cyclones",#N/A,TRUE,"Cyclones";"dryview1",#N/A,TRUE,"Dryers (1-4)";"dryview2",#N/A,TRUE,"Dryers (1-4)";"glue",#N/A,TRUE,"Press Vents (PV)";"vc",#N/A,TRUE,"Press Vents (PV)"}</definedName>
    <definedName name="wrn.r1._4_4" localSheetId="12" hidden="1">{"boiler",#N/A,TRUE,"Hogged Fuel Boiler (B1)";"boiltox",#N/A,TRUE,"Hogged Fuel Boiler (B1)";"natgas",#N/A,TRUE,"Nat. Gas Package Boiler (B2)";"cyclones",#N/A,TRUE,"Cyclones";"dryview1",#N/A,TRUE,"Dryers (1-4)";"dryview2",#N/A,TRUE,"Dryers (1-4)";"glue",#N/A,TRUE,"Press Vents (PV)";"vc",#N/A,TRUE,"Press Vents (PV)"}</definedName>
    <definedName name="wrn.r1._4_4" localSheetId="7" hidden="1">{"boiler",#N/A,TRUE,"Hogged Fuel Boiler (B1)";"boiltox",#N/A,TRUE,"Hogged Fuel Boiler (B1)";"natgas",#N/A,TRUE,"Nat. Gas Package Boiler (B2)";"cyclones",#N/A,TRUE,"Cyclones";"dryview1",#N/A,TRUE,"Dryers (1-4)";"dryview2",#N/A,TRUE,"Dryers (1-4)";"glue",#N/A,TRUE,"Press Vents (PV)";"vc",#N/A,TRUE,"Press Vents (PV)"}</definedName>
    <definedName name="wrn.r1._4_4" localSheetId="14" hidden="1">{"boiler",#N/A,TRUE,"Hogged Fuel Boiler (B1)";"boiltox",#N/A,TRUE,"Hogged Fuel Boiler (B1)";"natgas",#N/A,TRUE,"Nat. Gas Package Boiler (B2)";"cyclones",#N/A,TRUE,"Cyclones";"dryview1",#N/A,TRUE,"Dryers (1-4)";"dryview2",#N/A,TRUE,"Dryers (1-4)";"glue",#N/A,TRUE,"Press Vents (PV)";"vc",#N/A,TRUE,"Press Vents (PV)"}</definedName>
    <definedName name="wrn.r1._4_4" hidden="1">{"boiler",#N/A,TRUE,"Hogged Fuel Boiler (B1)";"boiltox",#N/A,TRUE,"Hogged Fuel Boiler (B1)";"natgas",#N/A,TRUE,"Nat. Gas Package Boiler (B2)";"cyclones",#N/A,TRUE,"Cyclones";"dryview1",#N/A,TRUE,"Dryers (1-4)";"dryview2",#N/A,TRUE,"Dryers (1-4)";"glue",#N/A,TRUE,"Press Vents (PV)";"vc",#N/A,TRUE,"Press Vents (PV)"}</definedName>
    <definedName name="wrn.r1._4_4_1" localSheetId="12" hidden="1">{"boiler",#N/A,TRUE,"Hogged Fuel Boiler (B1)";"boiltox",#N/A,TRUE,"Hogged Fuel Boiler (B1)";"natgas",#N/A,TRUE,"Nat. Gas Package Boiler (B2)";"cyclones",#N/A,TRUE,"Cyclones";"dryview1",#N/A,TRUE,"Dryers (1-4)";"dryview2",#N/A,TRUE,"Dryers (1-4)";"glue",#N/A,TRUE,"Press Vents (PV)";"vc",#N/A,TRUE,"Press Vents (PV)"}</definedName>
    <definedName name="wrn.r1._4_4_1" localSheetId="7" hidden="1">{"boiler",#N/A,TRUE,"Hogged Fuel Boiler (B1)";"boiltox",#N/A,TRUE,"Hogged Fuel Boiler (B1)";"natgas",#N/A,TRUE,"Nat. Gas Package Boiler (B2)";"cyclones",#N/A,TRUE,"Cyclones";"dryview1",#N/A,TRUE,"Dryers (1-4)";"dryview2",#N/A,TRUE,"Dryers (1-4)";"glue",#N/A,TRUE,"Press Vents (PV)";"vc",#N/A,TRUE,"Press Vents (PV)"}</definedName>
    <definedName name="wrn.r1._4_4_1" localSheetId="14" hidden="1">{"boiler",#N/A,TRUE,"Hogged Fuel Boiler (B1)";"boiltox",#N/A,TRUE,"Hogged Fuel Boiler (B1)";"natgas",#N/A,TRUE,"Nat. Gas Package Boiler (B2)";"cyclones",#N/A,TRUE,"Cyclones";"dryview1",#N/A,TRUE,"Dryers (1-4)";"dryview2",#N/A,TRUE,"Dryers (1-4)";"glue",#N/A,TRUE,"Press Vents (PV)";"vc",#N/A,TRUE,"Press Vents (PV)"}</definedName>
    <definedName name="wrn.r1._4_4_1" hidden="1">{"boiler",#N/A,TRUE,"Hogged Fuel Boiler (B1)";"boiltox",#N/A,TRUE,"Hogged Fuel Boiler (B1)";"natgas",#N/A,TRUE,"Nat. Gas Package Boiler (B2)";"cyclones",#N/A,TRUE,"Cyclones";"dryview1",#N/A,TRUE,"Dryers (1-4)";"dryview2",#N/A,TRUE,"Dryers (1-4)";"glue",#N/A,TRUE,"Press Vents (PV)";"vc",#N/A,TRUE,"Press Vents (PV)"}</definedName>
    <definedName name="wrn.r1._4_4_2" localSheetId="12" hidden="1">{"boiler",#N/A,TRUE,"Hogged Fuel Boiler (B1)";"boiltox",#N/A,TRUE,"Hogged Fuel Boiler (B1)";"natgas",#N/A,TRUE,"Nat. Gas Package Boiler (B2)";"cyclones",#N/A,TRUE,"Cyclones";"dryview1",#N/A,TRUE,"Dryers (1-4)";"dryview2",#N/A,TRUE,"Dryers (1-4)";"glue",#N/A,TRUE,"Press Vents (PV)";"vc",#N/A,TRUE,"Press Vents (PV)"}</definedName>
    <definedName name="wrn.r1._4_4_2" localSheetId="7" hidden="1">{"boiler",#N/A,TRUE,"Hogged Fuel Boiler (B1)";"boiltox",#N/A,TRUE,"Hogged Fuel Boiler (B1)";"natgas",#N/A,TRUE,"Nat. Gas Package Boiler (B2)";"cyclones",#N/A,TRUE,"Cyclones";"dryview1",#N/A,TRUE,"Dryers (1-4)";"dryview2",#N/A,TRUE,"Dryers (1-4)";"glue",#N/A,TRUE,"Press Vents (PV)";"vc",#N/A,TRUE,"Press Vents (PV)"}</definedName>
    <definedName name="wrn.r1._4_4_2" localSheetId="14" hidden="1">{"boiler",#N/A,TRUE,"Hogged Fuel Boiler (B1)";"boiltox",#N/A,TRUE,"Hogged Fuel Boiler (B1)";"natgas",#N/A,TRUE,"Nat. Gas Package Boiler (B2)";"cyclones",#N/A,TRUE,"Cyclones";"dryview1",#N/A,TRUE,"Dryers (1-4)";"dryview2",#N/A,TRUE,"Dryers (1-4)";"glue",#N/A,TRUE,"Press Vents (PV)";"vc",#N/A,TRUE,"Press Vents (PV)"}</definedName>
    <definedName name="wrn.r1._4_4_2" hidden="1">{"boiler",#N/A,TRUE,"Hogged Fuel Boiler (B1)";"boiltox",#N/A,TRUE,"Hogged Fuel Boiler (B1)";"natgas",#N/A,TRUE,"Nat. Gas Package Boiler (B2)";"cyclones",#N/A,TRUE,"Cyclones";"dryview1",#N/A,TRUE,"Dryers (1-4)";"dryview2",#N/A,TRUE,"Dryers (1-4)";"glue",#N/A,TRUE,"Press Vents (PV)";"vc",#N/A,TRUE,"Press Vents (PV)"}</definedName>
    <definedName name="wrn.r1._4_5" localSheetId="12" hidden="1">{"boiler",#N/A,TRUE,"Hogged Fuel Boiler (B1)";"boiltox",#N/A,TRUE,"Hogged Fuel Boiler (B1)";"natgas",#N/A,TRUE,"Nat. Gas Package Boiler (B2)";"cyclones",#N/A,TRUE,"Cyclones";"dryview1",#N/A,TRUE,"Dryers (1-4)";"dryview2",#N/A,TRUE,"Dryers (1-4)";"glue",#N/A,TRUE,"Press Vents (PV)";"vc",#N/A,TRUE,"Press Vents (PV)"}</definedName>
    <definedName name="wrn.r1._4_5" localSheetId="7" hidden="1">{"boiler",#N/A,TRUE,"Hogged Fuel Boiler (B1)";"boiltox",#N/A,TRUE,"Hogged Fuel Boiler (B1)";"natgas",#N/A,TRUE,"Nat. Gas Package Boiler (B2)";"cyclones",#N/A,TRUE,"Cyclones";"dryview1",#N/A,TRUE,"Dryers (1-4)";"dryview2",#N/A,TRUE,"Dryers (1-4)";"glue",#N/A,TRUE,"Press Vents (PV)";"vc",#N/A,TRUE,"Press Vents (PV)"}</definedName>
    <definedName name="wrn.r1._4_5" localSheetId="14" hidden="1">{"boiler",#N/A,TRUE,"Hogged Fuel Boiler (B1)";"boiltox",#N/A,TRUE,"Hogged Fuel Boiler (B1)";"natgas",#N/A,TRUE,"Nat. Gas Package Boiler (B2)";"cyclones",#N/A,TRUE,"Cyclones";"dryview1",#N/A,TRUE,"Dryers (1-4)";"dryview2",#N/A,TRUE,"Dryers (1-4)";"glue",#N/A,TRUE,"Press Vents (PV)";"vc",#N/A,TRUE,"Press Vents (PV)"}</definedName>
    <definedName name="wrn.r1._4_5" hidden="1">{"boiler",#N/A,TRUE,"Hogged Fuel Boiler (B1)";"boiltox",#N/A,TRUE,"Hogged Fuel Boiler (B1)";"natgas",#N/A,TRUE,"Nat. Gas Package Boiler (B2)";"cyclones",#N/A,TRUE,"Cyclones";"dryview1",#N/A,TRUE,"Dryers (1-4)";"dryview2",#N/A,TRUE,"Dryers (1-4)";"glue",#N/A,TRUE,"Press Vents (PV)";"vc",#N/A,TRUE,"Press Vents (PV)"}</definedName>
    <definedName name="wrn.r1._4_5_1" localSheetId="12" hidden="1">{"boiler",#N/A,TRUE,"Hogged Fuel Boiler (B1)";"boiltox",#N/A,TRUE,"Hogged Fuel Boiler (B1)";"natgas",#N/A,TRUE,"Nat. Gas Package Boiler (B2)";"cyclones",#N/A,TRUE,"Cyclones";"dryview1",#N/A,TRUE,"Dryers (1-4)";"dryview2",#N/A,TRUE,"Dryers (1-4)";"glue",#N/A,TRUE,"Press Vents (PV)";"vc",#N/A,TRUE,"Press Vents (PV)"}</definedName>
    <definedName name="wrn.r1._4_5_1" localSheetId="7" hidden="1">{"boiler",#N/A,TRUE,"Hogged Fuel Boiler (B1)";"boiltox",#N/A,TRUE,"Hogged Fuel Boiler (B1)";"natgas",#N/A,TRUE,"Nat. Gas Package Boiler (B2)";"cyclones",#N/A,TRUE,"Cyclones";"dryview1",#N/A,TRUE,"Dryers (1-4)";"dryview2",#N/A,TRUE,"Dryers (1-4)";"glue",#N/A,TRUE,"Press Vents (PV)";"vc",#N/A,TRUE,"Press Vents (PV)"}</definedName>
    <definedName name="wrn.r1._4_5_1" localSheetId="14" hidden="1">{"boiler",#N/A,TRUE,"Hogged Fuel Boiler (B1)";"boiltox",#N/A,TRUE,"Hogged Fuel Boiler (B1)";"natgas",#N/A,TRUE,"Nat. Gas Package Boiler (B2)";"cyclones",#N/A,TRUE,"Cyclones";"dryview1",#N/A,TRUE,"Dryers (1-4)";"dryview2",#N/A,TRUE,"Dryers (1-4)";"glue",#N/A,TRUE,"Press Vents (PV)";"vc",#N/A,TRUE,"Press Vents (PV)"}</definedName>
    <definedName name="wrn.r1._4_5_1" hidden="1">{"boiler",#N/A,TRUE,"Hogged Fuel Boiler (B1)";"boiltox",#N/A,TRUE,"Hogged Fuel Boiler (B1)";"natgas",#N/A,TRUE,"Nat. Gas Package Boiler (B2)";"cyclones",#N/A,TRUE,"Cyclones";"dryview1",#N/A,TRUE,"Dryers (1-4)";"dryview2",#N/A,TRUE,"Dryers (1-4)";"glue",#N/A,TRUE,"Press Vents (PV)";"vc",#N/A,TRUE,"Press Vents (PV)"}</definedName>
    <definedName name="wrn.r1._4_5_2" localSheetId="12" hidden="1">{"boiler",#N/A,TRUE,"Hogged Fuel Boiler (B1)";"boiltox",#N/A,TRUE,"Hogged Fuel Boiler (B1)";"natgas",#N/A,TRUE,"Nat. Gas Package Boiler (B2)";"cyclones",#N/A,TRUE,"Cyclones";"dryview1",#N/A,TRUE,"Dryers (1-4)";"dryview2",#N/A,TRUE,"Dryers (1-4)";"glue",#N/A,TRUE,"Press Vents (PV)";"vc",#N/A,TRUE,"Press Vents (PV)"}</definedName>
    <definedName name="wrn.r1._4_5_2" localSheetId="7" hidden="1">{"boiler",#N/A,TRUE,"Hogged Fuel Boiler (B1)";"boiltox",#N/A,TRUE,"Hogged Fuel Boiler (B1)";"natgas",#N/A,TRUE,"Nat. Gas Package Boiler (B2)";"cyclones",#N/A,TRUE,"Cyclones";"dryview1",#N/A,TRUE,"Dryers (1-4)";"dryview2",#N/A,TRUE,"Dryers (1-4)";"glue",#N/A,TRUE,"Press Vents (PV)";"vc",#N/A,TRUE,"Press Vents (PV)"}</definedName>
    <definedName name="wrn.r1._4_5_2" localSheetId="14" hidden="1">{"boiler",#N/A,TRUE,"Hogged Fuel Boiler (B1)";"boiltox",#N/A,TRUE,"Hogged Fuel Boiler (B1)";"natgas",#N/A,TRUE,"Nat. Gas Package Boiler (B2)";"cyclones",#N/A,TRUE,"Cyclones";"dryview1",#N/A,TRUE,"Dryers (1-4)";"dryview2",#N/A,TRUE,"Dryers (1-4)";"glue",#N/A,TRUE,"Press Vents (PV)";"vc",#N/A,TRUE,"Press Vents (PV)"}</definedName>
    <definedName name="wrn.r1._4_5_2" hidden="1">{"boiler",#N/A,TRUE,"Hogged Fuel Boiler (B1)";"boiltox",#N/A,TRUE,"Hogged Fuel Boiler (B1)";"natgas",#N/A,TRUE,"Nat. Gas Package Boiler (B2)";"cyclones",#N/A,TRUE,"Cyclones";"dryview1",#N/A,TRUE,"Dryers (1-4)";"dryview2",#N/A,TRUE,"Dryers (1-4)";"glue",#N/A,TRUE,"Press Vents (PV)";"vc",#N/A,TRUE,"Press Vents (PV)"}</definedName>
    <definedName name="wrn.r1._5" localSheetId="12" hidden="1">{"boiler",#N/A,TRUE,"Hogged Fuel Boiler (B1)";"boiltox",#N/A,TRUE,"Hogged Fuel Boiler (B1)";"natgas",#N/A,TRUE,"Nat. Gas Package Boiler (B2)";"cyclones",#N/A,TRUE,"Cyclones";"dryview1",#N/A,TRUE,"Dryers (1-4)";"dryview2",#N/A,TRUE,"Dryers (1-4)";"glue",#N/A,TRUE,"Press Vents (PV)";"vc",#N/A,TRUE,"Press Vents (PV)"}</definedName>
    <definedName name="wrn.r1._5" localSheetId="7" hidden="1">{"boiler",#N/A,TRUE,"Hogged Fuel Boiler (B1)";"boiltox",#N/A,TRUE,"Hogged Fuel Boiler (B1)";"natgas",#N/A,TRUE,"Nat. Gas Package Boiler (B2)";"cyclones",#N/A,TRUE,"Cyclones";"dryview1",#N/A,TRUE,"Dryers (1-4)";"dryview2",#N/A,TRUE,"Dryers (1-4)";"glue",#N/A,TRUE,"Press Vents (PV)";"vc",#N/A,TRUE,"Press Vents (PV)"}</definedName>
    <definedName name="wrn.r1._5" localSheetId="14" hidden="1">{"boiler",#N/A,TRUE,"Hogged Fuel Boiler (B1)";"boiltox",#N/A,TRUE,"Hogged Fuel Boiler (B1)";"natgas",#N/A,TRUE,"Nat. Gas Package Boiler (B2)";"cyclones",#N/A,TRUE,"Cyclones";"dryview1",#N/A,TRUE,"Dryers (1-4)";"dryview2",#N/A,TRUE,"Dryers (1-4)";"glue",#N/A,TRUE,"Press Vents (PV)";"vc",#N/A,TRUE,"Press Vents (PV)"}</definedName>
    <definedName name="wrn.r1._5" hidden="1">{"boiler",#N/A,TRUE,"Hogged Fuel Boiler (B1)";"boiltox",#N/A,TRUE,"Hogged Fuel Boiler (B1)";"natgas",#N/A,TRUE,"Nat. Gas Package Boiler (B2)";"cyclones",#N/A,TRUE,"Cyclones";"dryview1",#N/A,TRUE,"Dryers (1-4)";"dryview2",#N/A,TRUE,"Dryers (1-4)";"glue",#N/A,TRUE,"Press Vents (PV)";"vc",#N/A,TRUE,"Press Vents (PV)"}</definedName>
    <definedName name="wrn.r1._5_1" localSheetId="12" hidden="1">{"boiler",#N/A,TRUE,"Hogged Fuel Boiler (B1)";"boiltox",#N/A,TRUE,"Hogged Fuel Boiler (B1)";"natgas",#N/A,TRUE,"Nat. Gas Package Boiler (B2)";"cyclones",#N/A,TRUE,"Cyclones";"dryview1",#N/A,TRUE,"Dryers (1-4)";"dryview2",#N/A,TRUE,"Dryers (1-4)";"glue",#N/A,TRUE,"Press Vents (PV)";"vc",#N/A,TRUE,"Press Vents (PV)"}</definedName>
    <definedName name="wrn.r1._5_1" localSheetId="7" hidden="1">{"boiler",#N/A,TRUE,"Hogged Fuel Boiler (B1)";"boiltox",#N/A,TRUE,"Hogged Fuel Boiler (B1)";"natgas",#N/A,TRUE,"Nat. Gas Package Boiler (B2)";"cyclones",#N/A,TRUE,"Cyclones";"dryview1",#N/A,TRUE,"Dryers (1-4)";"dryview2",#N/A,TRUE,"Dryers (1-4)";"glue",#N/A,TRUE,"Press Vents (PV)";"vc",#N/A,TRUE,"Press Vents (PV)"}</definedName>
    <definedName name="wrn.r1._5_1" localSheetId="14" hidden="1">{"boiler",#N/A,TRUE,"Hogged Fuel Boiler (B1)";"boiltox",#N/A,TRUE,"Hogged Fuel Boiler (B1)";"natgas",#N/A,TRUE,"Nat. Gas Package Boiler (B2)";"cyclones",#N/A,TRUE,"Cyclones";"dryview1",#N/A,TRUE,"Dryers (1-4)";"dryview2",#N/A,TRUE,"Dryers (1-4)";"glue",#N/A,TRUE,"Press Vents (PV)";"vc",#N/A,TRUE,"Press Vents (PV)"}</definedName>
    <definedName name="wrn.r1._5_1" hidden="1">{"boiler",#N/A,TRUE,"Hogged Fuel Boiler (B1)";"boiltox",#N/A,TRUE,"Hogged Fuel Boiler (B1)";"natgas",#N/A,TRUE,"Nat. Gas Package Boiler (B2)";"cyclones",#N/A,TRUE,"Cyclones";"dryview1",#N/A,TRUE,"Dryers (1-4)";"dryview2",#N/A,TRUE,"Dryers (1-4)";"glue",#N/A,TRUE,"Press Vents (PV)";"vc",#N/A,TRUE,"Press Vents (PV)"}</definedName>
    <definedName name="wrn.r1._5_1_1" localSheetId="12" hidden="1">{"boiler",#N/A,TRUE,"Hogged Fuel Boiler (B1)";"boiltox",#N/A,TRUE,"Hogged Fuel Boiler (B1)";"natgas",#N/A,TRUE,"Nat. Gas Package Boiler (B2)";"cyclones",#N/A,TRUE,"Cyclones";"dryview1",#N/A,TRUE,"Dryers (1-4)";"dryview2",#N/A,TRUE,"Dryers (1-4)";"glue",#N/A,TRUE,"Press Vents (PV)";"vc",#N/A,TRUE,"Press Vents (PV)"}</definedName>
    <definedName name="wrn.r1._5_1_1" localSheetId="7" hidden="1">{"boiler",#N/A,TRUE,"Hogged Fuel Boiler (B1)";"boiltox",#N/A,TRUE,"Hogged Fuel Boiler (B1)";"natgas",#N/A,TRUE,"Nat. Gas Package Boiler (B2)";"cyclones",#N/A,TRUE,"Cyclones";"dryview1",#N/A,TRUE,"Dryers (1-4)";"dryview2",#N/A,TRUE,"Dryers (1-4)";"glue",#N/A,TRUE,"Press Vents (PV)";"vc",#N/A,TRUE,"Press Vents (PV)"}</definedName>
    <definedName name="wrn.r1._5_1_1" localSheetId="14" hidden="1">{"boiler",#N/A,TRUE,"Hogged Fuel Boiler (B1)";"boiltox",#N/A,TRUE,"Hogged Fuel Boiler (B1)";"natgas",#N/A,TRUE,"Nat. Gas Package Boiler (B2)";"cyclones",#N/A,TRUE,"Cyclones";"dryview1",#N/A,TRUE,"Dryers (1-4)";"dryview2",#N/A,TRUE,"Dryers (1-4)";"glue",#N/A,TRUE,"Press Vents (PV)";"vc",#N/A,TRUE,"Press Vents (PV)"}</definedName>
    <definedName name="wrn.r1._5_1_1" hidden="1">{"boiler",#N/A,TRUE,"Hogged Fuel Boiler (B1)";"boiltox",#N/A,TRUE,"Hogged Fuel Boiler (B1)";"natgas",#N/A,TRUE,"Nat. Gas Package Boiler (B2)";"cyclones",#N/A,TRUE,"Cyclones";"dryview1",#N/A,TRUE,"Dryers (1-4)";"dryview2",#N/A,TRUE,"Dryers (1-4)";"glue",#N/A,TRUE,"Press Vents (PV)";"vc",#N/A,TRUE,"Press Vents (PV)"}</definedName>
    <definedName name="wrn.r1._5_1_2" localSheetId="12" hidden="1">{"boiler",#N/A,TRUE,"Hogged Fuel Boiler (B1)";"boiltox",#N/A,TRUE,"Hogged Fuel Boiler (B1)";"natgas",#N/A,TRUE,"Nat. Gas Package Boiler (B2)";"cyclones",#N/A,TRUE,"Cyclones";"dryview1",#N/A,TRUE,"Dryers (1-4)";"dryview2",#N/A,TRUE,"Dryers (1-4)";"glue",#N/A,TRUE,"Press Vents (PV)";"vc",#N/A,TRUE,"Press Vents (PV)"}</definedName>
    <definedName name="wrn.r1._5_1_2" localSheetId="7" hidden="1">{"boiler",#N/A,TRUE,"Hogged Fuel Boiler (B1)";"boiltox",#N/A,TRUE,"Hogged Fuel Boiler (B1)";"natgas",#N/A,TRUE,"Nat. Gas Package Boiler (B2)";"cyclones",#N/A,TRUE,"Cyclones";"dryview1",#N/A,TRUE,"Dryers (1-4)";"dryview2",#N/A,TRUE,"Dryers (1-4)";"glue",#N/A,TRUE,"Press Vents (PV)";"vc",#N/A,TRUE,"Press Vents (PV)"}</definedName>
    <definedName name="wrn.r1._5_1_2" localSheetId="14" hidden="1">{"boiler",#N/A,TRUE,"Hogged Fuel Boiler (B1)";"boiltox",#N/A,TRUE,"Hogged Fuel Boiler (B1)";"natgas",#N/A,TRUE,"Nat. Gas Package Boiler (B2)";"cyclones",#N/A,TRUE,"Cyclones";"dryview1",#N/A,TRUE,"Dryers (1-4)";"dryview2",#N/A,TRUE,"Dryers (1-4)";"glue",#N/A,TRUE,"Press Vents (PV)";"vc",#N/A,TRUE,"Press Vents (PV)"}</definedName>
    <definedName name="wrn.r1._5_1_2" hidden="1">{"boiler",#N/A,TRUE,"Hogged Fuel Boiler (B1)";"boiltox",#N/A,TRUE,"Hogged Fuel Boiler (B1)";"natgas",#N/A,TRUE,"Nat. Gas Package Boiler (B2)";"cyclones",#N/A,TRUE,"Cyclones";"dryview1",#N/A,TRUE,"Dryers (1-4)";"dryview2",#N/A,TRUE,"Dryers (1-4)";"glue",#N/A,TRUE,"Press Vents (PV)";"vc",#N/A,TRUE,"Press Vents (PV)"}</definedName>
    <definedName name="wrn.r1._5_2" localSheetId="12" hidden="1">{"boiler",#N/A,TRUE,"Hogged Fuel Boiler (B1)";"boiltox",#N/A,TRUE,"Hogged Fuel Boiler (B1)";"natgas",#N/A,TRUE,"Nat. Gas Package Boiler (B2)";"cyclones",#N/A,TRUE,"Cyclones";"dryview1",#N/A,TRUE,"Dryers (1-4)";"dryview2",#N/A,TRUE,"Dryers (1-4)";"glue",#N/A,TRUE,"Press Vents (PV)";"vc",#N/A,TRUE,"Press Vents (PV)"}</definedName>
    <definedName name="wrn.r1._5_2" localSheetId="7" hidden="1">{"boiler",#N/A,TRUE,"Hogged Fuel Boiler (B1)";"boiltox",#N/A,TRUE,"Hogged Fuel Boiler (B1)";"natgas",#N/A,TRUE,"Nat. Gas Package Boiler (B2)";"cyclones",#N/A,TRUE,"Cyclones";"dryview1",#N/A,TRUE,"Dryers (1-4)";"dryview2",#N/A,TRUE,"Dryers (1-4)";"glue",#N/A,TRUE,"Press Vents (PV)";"vc",#N/A,TRUE,"Press Vents (PV)"}</definedName>
    <definedName name="wrn.r1._5_2" localSheetId="14" hidden="1">{"boiler",#N/A,TRUE,"Hogged Fuel Boiler (B1)";"boiltox",#N/A,TRUE,"Hogged Fuel Boiler (B1)";"natgas",#N/A,TRUE,"Nat. Gas Package Boiler (B2)";"cyclones",#N/A,TRUE,"Cyclones";"dryview1",#N/A,TRUE,"Dryers (1-4)";"dryview2",#N/A,TRUE,"Dryers (1-4)";"glue",#N/A,TRUE,"Press Vents (PV)";"vc",#N/A,TRUE,"Press Vents (PV)"}</definedName>
    <definedName name="wrn.r1._5_2" hidden="1">{"boiler",#N/A,TRUE,"Hogged Fuel Boiler (B1)";"boiltox",#N/A,TRUE,"Hogged Fuel Boiler (B1)";"natgas",#N/A,TRUE,"Nat. Gas Package Boiler (B2)";"cyclones",#N/A,TRUE,"Cyclones";"dryview1",#N/A,TRUE,"Dryers (1-4)";"dryview2",#N/A,TRUE,"Dryers (1-4)";"glue",#N/A,TRUE,"Press Vents (PV)";"vc",#N/A,TRUE,"Press Vents (PV)"}</definedName>
    <definedName name="wrn.r1._5_2_1" localSheetId="12" hidden="1">{"boiler",#N/A,TRUE,"Hogged Fuel Boiler (B1)";"boiltox",#N/A,TRUE,"Hogged Fuel Boiler (B1)";"natgas",#N/A,TRUE,"Nat. Gas Package Boiler (B2)";"cyclones",#N/A,TRUE,"Cyclones";"dryview1",#N/A,TRUE,"Dryers (1-4)";"dryview2",#N/A,TRUE,"Dryers (1-4)";"glue",#N/A,TRUE,"Press Vents (PV)";"vc",#N/A,TRUE,"Press Vents (PV)"}</definedName>
    <definedName name="wrn.r1._5_2_1" localSheetId="7" hidden="1">{"boiler",#N/A,TRUE,"Hogged Fuel Boiler (B1)";"boiltox",#N/A,TRUE,"Hogged Fuel Boiler (B1)";"natgas",#N/A,TRUE,"Nat. Gas Package Boiler (B2)";"cyclones",#N/A,TRUE,"Cyclones";"dryview1",#N/A,TRUE,"Dryers (1-4)";"dryview2",#N/A,TRUE,"Dryers (1-4)";"glue",#N/A,TRUE,"Press Vents (PV)";"vc",#N/A,TRUE,"Press Vents (PV)"}</definedName>
    <definedName name="wrn.r1._5_2_1" localSheetId="14" hidden="1">{"boiler",#N/A,TRUE,"Hogged Fuel Boiler (B1)";"boiltox",#N/A,TRUE,"Hogged Fuel Boiler (B1)";"natgas",#N/A,TRUE,"Nat. Gas Package Boiler (B2)";"cyclones",#N/A,TRUE,"Cyclones";"dryview1",#N/A,TRUE,"Dryers (1-4)";"dryview2",#N/A,TRUE,"Dryers (1-4)";"glue",#N/A,TRUE,"Press Vents (PV)";"vc",#N/A,TRUE,"Press Vents (PV)"}</definedName>
    <definedName name="wrn.r1._5_2_1" hidden="1">{"boiler",#N/A,TRUE,"Hogged Fuel Boiler (B1)";"boiltox",#N/A,TRUE,"Hogged Fuel Boiler (B1)";"natgas",#N/A,TRUE,"Nat. Gas Package Boiler (B2)";"cyclones",#N/A,TRUE,"Cyclones";"dryview1",#N/A,TRUE,"Dryers (1-4)";"dryview2",#N/A,TRUE,"Dryers (1-4)";"glue",#N/A,TRUE,"Press Vents (PV)";"vc",#N/A,TRUE,"Press Vents (PV)"}</definedName>
    <definedName name="wrn.r1._5_2_2" localSheetId="12" hidden="1">{"boiler",#N/A,TRUE,"Hogged Fuel Boiler (B1)";"boiltox",#N/A,TRUE,"Hogged Fuel Boiler (B1)";"natgas",#N/A,TRUE,"Nat. Gas Package Boiler (B2)";"cyclones",#N/A,TRUE,"Cyclones";"dryview1",#N/A,TRUE,"Dryers (1-4)";"dryview2",#N/A,TRUE,"Dryers (1-4)";"glue",#N/A,TRUE,"Press Vents (PV)";"vc",#N/A,TRUE,"Press Vents (PV)"}</definedName>
    <definedName name="wrn.r1._5_2_2" localSheetId="7" hidden="1">{"boiler",#N/A,TRUE,"Hogged Fuel Boiler (B1)";"boiltox",#N/A,TRUE,"Hogged Fuel Boiler (B1)";"natgas",#N/A,TRUE,"Nat. Gas Package Boiler (B2)";"cyclones",#N/A,TRUE,"Cyclones";"dryview1",#N/A,TRUE,"Dryers (1-4)";"dryview2",#N/A,TRUE,"Dryers (1-4)";"glue",#N/A,TRUE,"Press Vents (PV)";"vc",#N/A,TRUE,"Press Vents (PV)"}</definedName>
    <definedName name="wrn.r1._5_2_2" localSheetId="14" hidden="1">{"boiler",#N/A,TRUE,"Hogged Fuel Boiler (B1)";"boiltox",#N/A,TRUE,"Hogged Fuel Boiler (B1)";"natgas",#N/A,TRUE,"Nat. Gas Package Boiler (B2)";"cyclones",#N/A,TRUE,"Cyclones";"dryview1",#N/A,TRUE,"Dryers (1-4)";"dryview2",#N/A,TRUE,"Dryers (1-4)";"glue",#N/A,TRUE,"Press Vents (PV)";"vc",#N/A,TRUE,"Press Vents (PV)"}</definedName>
    <definedName name="wrn.r1._5_2_2" hidden="1">{"boiler",#N/A,TRUE,"Hogged Fuel Boiler (B1)";"boiltox",#N/A,TRUE,"Hogged Fuel Boiler (B1)";"natgas",#N/A,TRUE,"Nat. Gas Package Boiler (B2)";"cyclones",#N/A,TRUE,"Cyclones";"dryview1",#N/A,TRUE,"Dryers (1-4)";"dryview2",#N/A,TRUE,"Dryers (1-4)";"glue",#N/A,TRUE,"Press Vents (PV)";"vc",#N/A,TRUE,"Press Vents (PV)"}</definedName>
    <definedName name="wrn.r1._5_3" localSheetId="12" hidden="1">{"boiler",#N/A,TRUE,"Hogged Fuel Boiler (B1)";"boiltox",#N/A,TRUE,"Hogged Fuel Boiler (B1)";"natgas",#N/A,TRUE,"Nat. Gas Package Boiler (B2)";"cyclones",#N/A,TRUE,"Cyclones";"dryview1",#N/A,TRUE,"Dryers (1-4)";"dryview2",#N/A,TRUE,"Dryers (1-4)";"glue",#N/A,TRUE,"Press Vents (PV)";"vc",#N/A,TRUE,"Press Vents (PV)"}</definedName>
    <definedName name="wrn.r1._5_3" localSheetId="7" hidden="1">{"boiler",#N/A,TRUE,"Hogged Fuel Boiler (B1)";"boiltox",#N/A,TRUE,"Hogged Fuel Boiler (B1)";"natgas",#N/A,TRUE,"Nat. Gas Package Boiler (B2)";"cyclones",#N/A,TRUE,"Cyclones";"dryview1",#N/A,TRUE,"Dryers (1-4)";"dryview2",#N/A,TRUE,"Dryers (1-4)";"glue",#N/A,TRUE,"Press Vents (PV)";"vc",#N/A,TRUE,"Press Vents (PV)"}</definedName>
    <definedName name="wrn.r1._5_3" localSheetId="14" hidden="1">{"boiler",#N/A,TRUE,"Hogged Fuel Boiler (B1)";"boiltox",#N/A,TRUE,"Hogged Fuel Boiler (B1)";"natgas",#N/A,TRUE,"Nat. Gas Package Boiler (B2)";"cyclones",#N/A,TRUE,"Cyclones";"dryview1",#N/A,TRUE,"Dryers (1-4)";"dryview2",#N/A,TRUE,"Dryers (1-4)";"glue",#N/A,TRUE,"Press Vents (PV)";"vc",#N/A,TRUE,"Press Vents (PV)"}</definedName>
    <definedName name="wrn.r1._5_3" hidden="1">{"boiler",#N/A,TRUE,"Hogged Fuel Boiler (B1)";"boiltox",#N/A,TRUE,"Hogged Fuel Boiler (B1)";"natgas",#N/A,TRUE,"Nat. Gas Package Boiler (B2)";"cyclones",#N/A,TRUE,"Cyclones";"dryview1",#N/A,TRUE,"Dryers (1-4)";"dryview2",#N/A,TRUE,"Dryers (1-4)";"glue",#N/A,TRUE,"Press Vents (PV)";"vc",#N/A,TRUE,"Press Vents (PV)"}</definedName>
    <definedName name="wrn.r1._5_3_1" localSheetId="12" hidden="1">{"boiler",#N/A,TRUE,"Hogged Fuel Boiler (B1)";"boiltox",#N/A,TRUE,"Hogged Fuel Boiler (B1)";"natgas",#N/A,TRUE,"Nat. Gas Package Boiler (B2)";"cyclones",#N/A,TRUE,"Cyclones";"dryview1",#N/A,TRUE,"Dryers (1-4)";"dryview2",#N/A,TRUE,"Dryers (1-4)";"glue",#N/A,TRUE,"Press Vents (PV)";"vc",#N/A,TRUE,"Press Vents (PV)"}</definedName>
    <definedName name="wrn.r1._5_3_1" localSheetId="7" hidden="1">{"boiler",#N/A,TRUE,"Hogged Fuel Boiler (B1)";"boiltox",#N/A,TRUE,"Hogged Fuel Boiler (B1)";"natgas",#N/A,TRUE,"Nat. Gas Package Boiler (B2)";"cyclones",#N/A,TRUE,"Cyclones";"dryview1",#N/A,TRUE,"Dryers (1-4)";"dryview2",#N/A,TRUE,"Dryers (1-4)";"glue",#N/A,TRUE,"Press Vents (PV)";"vc",#N/A,TRUE,"Press Vents (PV)"}</definedName>
    <definedName name="wrn.r1._5_3_1" localSheetId="14" hidden="1">{"boiler",#N/A,TRUE,"Hogged Fuel Boiler (B1)";"boiltox",#N/A,TRUE,"Hogged Fuel Boiler (B1)";"natgas",#N/A,TRUE,"Nat. Gas Package Boiler (B2)";"cyclones",#N/A,TRUE,"Cyclones";"dryview1",#N/A,TRUE,"Dryers (1-4)";"dryview2",#N/A,TRUE,"Dryers (1-4)";"glue",#N/A,TRUE,"Press Vents (PV)";"vc",#N/A,TRUE,"Press Vents (PV)"}</definedName>
    <definedName name="wrn.r1._5_3_1" hidden="1">{"boiler",#N/A,TRUE,"Hogged Fuel Boiler (B1)";"boiltox",#N/A,TRUE,"Hogged Fuel Boiler (B1)";"natgas",#N/A,TRUE,"Nat. Gas Package Boiler (B2)";"cyclones",#N/A,TRUE,"Cyclones";"dryview1",#N/A,TRUE,"Dryers (1-4)";"dryview2",#N/A,TRUE,"Dryers (1-4)";"glue",#N/A,TRUE,"Press Vents (PV)";"vc",#N/A,TRUE,"Press Vents (PV)"}</definedName>
    <definedName name="wrn.r1._5_3_2" localSheetId="12" hidden="1">{"boiler",#N/A,TRUE,"Hogged Fuel Boiler (B1)";"boiltox",#N/A,TRUE,"Hogged Fuel Boiler (B1)";"natgas",#N/A,TRUE,"Nat. Gas Package Boiler (B2)";"cyclones",#N/A,TRUE,"Cyclones";"dryview1",#N/A,TRUE,"Dryers (1-4)";"dryview2",#N/A,TRUE,"Dryers (1-4)";"glue",#N/A,TRUE,"Press Vents (PV)";"vc",#N/A,TRUE,"Press Vents (PV)"}</definedName>
    <definedName name="wrn.r1._5_3_2" localSheetId="7" hidden="1">{"boiler",#N/A,TRUE,"Hogged Fuel Boiler (B1)";"boiltox",#N/A,TRUE,"Hogged Fuel Boiler (B1)";"natgas",#N/A,TRUE,"Nat. Gas Package Boiler (B2)";"cyclones",#N/A,TRUE,"Cyclones";"dryview1",#N/A,TRUE,"Dryers (1-4)";"dryview2",#N/A,TRUE,"Dryers (1-4)";"glue",#N/A,TRUE,"Press Vents (PV)";"vc",#N/A,TRUE,"Press Vents (PV)"}</definedName>
    <definedName name="wrn.r1._5_3_2" localSheetId="14" hidden="1">{"boiler",#N/A,TRUE,"Hogged Fuel Boiler (B1)";"boiltox",#N/A,TRUE,"Hogged Fuel Boiler (B1)";"natgas",#N/A,TRUE,"Nat. Gas Package Boiler (B2)";"cyclones",#N/A,TRUE,"Cyclones";"dryview1",#N/A,TRUE,"Dryers (1-4)";"dryview2",#N/A,TRUE,"Dryers (1-4)";"glue",#N/A,TRUE,"Press Vents (PV)";"vc",#N/A,TRUE,"Press Vents (PV)"}</definedName>
    <definedName name="wrn.r1._5_3_2" hidden="1">{"boiler",#N/A,TRUE,"Hogged Fuel Boiler (B1)";"boiltox",#N/A,TRUE,"Hogged Fuel Boiler (B1)";"natgas",#N/A,TRUE,"Nat. Gas Package Boiler (B2)";"cyclones",#N/A,TRUE,"Cyclones";"dryview1",#N/A,TRUE,"Dryers (1-4)";"dryview2",#N/A,TRUE,"Dryers (1-4)";"glue",#N/A,TRUE,"Press Vents (PV)";"vc",#N/A,TRUE,"Press Vents (PV)"}</definedName>
    <definedName name="wrn.r1._5_4" localSheetId="12" hidden="1">{"boiler",#N/A,TRUE,"Hogged Fuel Boiler (B1)";"boiltox",#N/A,TRUE,"Hogged Fuel Boiler (B1)";"natgas",#N/A,TRUE,"Nat. Gas Package Boiler (B2)";"cyclones",#N/A,TRUE,"Cyclones";"dryview1",#N/A,TRUE,"Dryers (1-4)";"dryview2",#N/A,TRUE,"Dryers (1-4)";"glue",#N/A,TRUE,"Press Vents (PV)";"vc",#N/A,TRUE,"Press Vents (PV)"}</definedName>
    <definedName name="wrn.r1._5_4" localSheetId="7" hidden="1">{"boiler",#N/A,TRUE,"Hogged Fuel Boiler (B1)";"boiltox",#N/A,TRUE,"Hogged Fuel Boiler (B1)";"natgas",#N/A,TRUE,"Nat. Gas Package Boiler (B2)";"cyclones",#N/A,TRUE,"Cyclones";"dryview1",#N/A,TRUE,"Dryers (1-4)";"dryview2",#N/A,TRUE,"Dryers (1-4)";"glue",#N/A,TRUE,"Press Vents (PV)";"vc",#N/A,TRUE,"Press Vents (PV)"}</definedName>
    <definedName name="wrn.r1._5_4" localSheetId="14" hidden="1">{"boiler",#N/A,TRUE,"Hogged Fuel Boiler (B1)";"boiltox",#N/A,TRUE,"Hogged Fuel Boiler (B1)";"natgas",#N/A,TRUE,"Nat. Gas Package Boiler (B2)";"cyclones",#N/A,TRUE,"Cyclones";"dryview1",#N/A,TRUE,"Dryers (1-4)";"dryview2",#N/A,TRUE,"Dryers (1-4)";"glue",#N/A,TRUE,"Press Vents (PV)";"vc",#N/A,TRUE,"Press Vents (PV)"}</definedName>
    <definedName name="wrn.r1._5_4" hidden="1">{"boiler",#N/A,TRUE,"Hogged Fuel Boiler (B1)";"boiltox",#N/A,TRUE,"Hogged Fuel Boiler (B1)";"natgas",#N/A,TRUE,"Nat. Gas Package Boiler (B2)";"cyclones",#N/A,TRUE,"Cyclones";"dryview1",#N/A,TRUE,"Dryers (1-4)";"dryview2",#N/A,TRUE,"Dryers (1-4)";"glue",#N/A,TRUE,"Press Vents (PV)";"vc",#N/A,TRUE,"Press Vents (PV)"}</definedName>
    <definedName name="wrn.r1._5_4_1" localSheetId="12" hidden="1">{"boiler",#N/A,TRUE,"Hogged Fuel Boiler (B1)";"boiltox",#N/A,TRUE,"Hogged Fuel Boiler (B1)";"natgas",#N/A,TRUE,"Nat. Gas Package Boiler (B2)";"cyclones",#N/A,TRUE,"Cyclones";"dryview1",#N/A,TRUE,"Dryers (1-4)";"dryview2",#N/A,TRUE,"Dryers (1-4)";"glue",#N/A,TRUE,"Press Vents (PV)";"vc",#N/A,TRUE,"Press Vents (PV)"}</definedName>
    <definedName name="wrn.r1._5_4_1" localSheetId="7" hidden="1">{"boiler",#N/A,TRUE,"Hogged Fuel Boiler (B1)";"boiltox",#N/A,TRUE,"Hogged Fuel Boiler (B1)";"natgas",#N/A,TRUE,"Nat. Gas Package Boiler (B2)";"cyclones",#N/A,TRUE,"Cyclones";"dryview1",#N/A,TRUE,"Dryers (1-4)";"dryview2",#N/A,TRUE,"Dryers (1-4)";"glue",#N/A,TRUE,"Press Vents (PV)";"vc",#N/A,TRUE,"Press Vents (PV)"}</definedName>
    <definedName name="wrn.r1._5_4_1" localSheetId="14" hidden="1">{"boiler",#N/A,TRUE,"Hogged Fuel Boiler (B1)";"boiltox",#N/A,TRUE,"Hogged Fuel Boiler (B1)";"natgas",#N/A,TRUE,"Nat. Gas Package Boiler (B2)";"cyclones",#N/A,TRUE,"Cyclones";"dryview1",#N/A,TRUE,"Dryers (1-4)";"dryview2",#N/A,TRUE,"Dryers (1-4)";"glue",#N/A,TRUE,"Press Vents (PV)";"vc",#N/A,TRUE,"Press Vents (PV)"}</definedName>
    <definedName name="wrn.r1._5_4_1" hidden="1">{"boiler",#N/A,TRUE,"Hogged Fuel Boiler (B1)";"boiltox",#N/A,TRUE,"Hogged Fuel Boiler (B1)";"natgas",#N/A,TRUE,"Nat. Gas Package Boiler (B2)";"cyclones",#N/A,TRUE,"Cyclones";"dryview1",#N/A,TRUE,"Dryers (1-4)";"dryview2",#N/A,TRUE,"Dryers (1-4)";"glue",#N/A,TRUE,"Press Vents (PV)";"vc",#N/A,TRUE,"Press Vents (PV)"}</definedName>
    <definedName name="wrn.r1._5_4_2" localSheetId="12" hidden="1">{"boiler",#N/A,TRUE,"Hogged Fuel Boiler (B1)";"boiltox",#N/A,TRUE,"Hogged Fuel Boiler (B1)";"natgas",#N/A,TRUE,"Nat. Gas Package Boiler (B2)";"cyclones",#N/A,TRUE,"Cyclones";"dryview1",#N/A,TRUE,"Dryers (1-4)";"dryview2",#N/A,TRUE,"Dryers (1-4)";"glue",#N/A,TRUE,"Press Vents (PV)";"vc",#N/A,TRUE,"Press Vents (PV)"}</definedName>
    <definedName name="wrn.r1._5_4_2" localSheetId="7" hidden="1">{"boiler",#N/A,TRUE,"Hogged Fuel Boiler (B1)";"boiltox",#N/A,TRUE,"Hogged Fuel Boiler (B1)";"natgas",#N/A,TRUE,"Nat. Gas Package Boiler (B2)";"cyclones",#N/A,TRUE,"Cyclones";"dryview1",#N/A,TRUE,"Dryers (1-4)";"dryview2",#N/A,TRUE,"Dryers (1-4)";"glue",#N/A,TRUE,"Press Vents (PV)";"vc",#N/A,TRUE,"Press Vents (PV)"}</definedName>
    <definedName name="wrn.r1._5_4_2" localSheetId="14" hidden="1">{"boiler",#N/A,TRUE,"Hogged Fuel Boiler (B1)";"boiltox",#N/A,TRUE,"Hogged Fuel Boiler (B1)";"natgas",#N/A,TRUE,"Nat. Gas Package Boiler (B2)";"cyclones",#N/A,TRUE,"Cyclones";"dryview1",#N/A,TRUE,"Dryers (1-4)";"dryview2",#N/A,TRUE,"Dryers (1-4)";"glue",#N/A,TRUE,"Press Vents (PV)";"vc",#N/A,TRUE,"Press Vents (PV)"}</definedName>
    <definedName name="wrn.r1._5_4_2" hidden="1">{"boiler",#N/A,TRUE,"Hogged Fuel Boiler (B1)";"boiltox",#N/A,TRUE,"Hogged Fuel Boiler (B1)";"natgas",#N/A,TRUE,"Nat. Gas Package Boiler (B2)";"cyclones",#N/A,TRUE,"Cyclones";"dryview1",#N/A,TRUE,"Dryers (1-4)";"dryview2",#N/A,TRUE,"Dryers (1-4)";"glue",#N/A,TRUE,"Press Vents (PV)";"vc",#N/A,TRUE,"Press Vents (PV)"}</definedName>
    <definedName name="wrn.r1._5_5" localSheetId="12" hidden="1">{"boiler",#N/A,TRUE,"Hogged Fuel Boiler (B1)";"boiltox",#N/A,TRUE,"Hogged Fuel Boiler (B1)";"natgas",#N/A,TRUE,"Nat. Gas Package Boiler (B2)";"cyclones",#N/A,TRUE,"Cyclones";"dryview1",#N/A,TRUE,"Dryers (1-4)";"dryview2",#N/A,TRUE,"Dryers (1-4)";"glue",#N/A,TRUE,"Press Vents (PV)";"vc",#N/A,TRUE,"Press Vents (PV)"}</definedName>
    <definedName name="wrn.r1._5_5" localSheetId="7" hidden="1">{"boiler",#N/A,TRUE,"Hogged Fuel Boiler (B1)";"boiltox",#N/A,TRUE,"Hogged Fuel Boiler (B1)";"natgas",#N/A,TRUE,"Nat. Gas Package Boiler (B2)";"cyclones",#N/A,TRUE,"Cyclones";"dryview1",#N/A,TRUE,"Dryers (1-4)";"dryview2",#N/A,TRUE,"Dryers (1-4)";"glue",#N/A,TRUE,"Press Vents (PV)";"vc",#N/A,TRUE,"Press Vents (PV)"}</definedName>
    <definedName name="wrn.r1._5_5" localSheetId="14" hidden="1">{"boiler",#N/A,TRUE,"Hogged Fuel Boiler (B1)";"boiltox",#N/A,TRUE,"Hogged Fuel Boiler (B1)";"natgas",#N/A,TRUE,"Nat. Gas Package Boiler (B2)";"cyclones",#N/A,TRUE,"Cyclones";"dryview1",#N/A,TRUE,"Dryers (1-4)";"dryview2",#N/A,TRUE,"Dryers (1-4)";"glue",#N/A,TRUE,"Press Vents (PV)";"vc",#N/A,TRUE,"Press Vents (PV)"}</definedName>
    <definedName name="wrn.r1._5_5" hidden="1">{"boiler",#N/A,TRUE,"Hogged Fuel Boiler (B1)";"boiltox",#N/A,TRUE,"Hogged Fuel Boiler (B1)";"natgas",#N/A,TRUE,"Nat. Gas Package Boiler (B2)";"cyclones",#N/A,TRUE,"Cyclones";"dryview1",#N/A,TRUE,"Dryers (1-4)";"dryview2",#N/A,TRUE,"Dryers (1-4)";"glue",#N/A,TRUE,"Press Vents (PV)";"vc",#N/A,TRUE,"Press Vents (PV)"}</definedName>
    <definedName name="wrn.r1._5_5_1" localSheetId="12" hidden="1">{"boiler",#N/A,TRUE,"Hogged Fuel Boiler (B1)";"boiltox",#N/A,TRUE,"Hogged Fuel Boiler (B1)";"natgas",#N/A,TRUE,"Nat. Gas Package Boiler (B2)";"cyclones",#N/A,TRUE,"Cyclones";"dryview1",#N/A,TRUE,"Dryers (1-4)";"dryview2",#N/A,TRUE,"Dryers (1-4)";"glue",#N/A,TRUE,"Press Vents (PV)";"vc",#N/A,TRUE,"Press Vents (PV)"}</definedName>
    <definedName name="wrn.r1._5_5_1" localSheetId="7" hidden="1">{"boiler",#N/A,TRUE,"Hogged Fuel Boiler (B1)";"boiltox",#N/A,TRUE,"Hogged Fuel Boiler (B1)";"natgas",#N/A,TRUE,"Nat. Gas Package Boiler (B2)";"cyclones",#N/A,TRUE,"Cyclones";"dryview1",#N/A,TRUE,"Dryers (1-4)";"dryview2",#N/A,TRUE,"Dryers (1-4)";"glue",#N/A,TRUE,"Press Vents (PV)";"vc",#N/A,TRUE,"Press Vents (PV)"}</definedName>
    <definedName name="wrn.r1._5_5_1" localSheetId="14" hidden="1">{"boiler",#N/A,TRUE,"Hogged Fuel Boiler (B1)";"boiltox",#N/A,TRUE,"Hogged Fuel Boiler (B1)";"natgas",#N/A,TRUE,"Nat. Gas Package Boiler (B2)";"cyclones",#N/A,TRUE,"Cyclones";"dryview1",#N/A,TRUE,"Dryers (1-4)";"dryview2",#N/A,TRUE,"Dryers (1-4)";"glue",#N/A,TRUE,"Press Vents (PV)";"vc",#N/A,TRUE,"Press Vents (PV)"}</definedName>
    <definedName name="wrn.r1._5_5_1" hidden="1">{"boiler",#N/A,TRUE,"Hogged Fuel Boiler (B1)";"boiltox",#N/A,TRUE,"Hogged Fuel Boiler (B1)";"natgas",#N/A,TRUE,"Nat. Gas Package Boiler (B2)";"cyclones",#N/A,TRUE,"Cyclones";"dryview1",#N/A,TRUE,"Dryers (1-4)";"dryview2",#N/A,TRUE,"Dryers (1-4)";"glue",#N/A,TRUE,"Press Vents (PV)";"vc",#N/A,TRUE,"Press Vents (PV)"}</definedName>
    <definedName name="wrn.r1._5_5_2" localSheetId="12" hidden="1">{"boiler",#N/A,TRUE,"Hogged Fuel Boiler (B1)";"boiltox",#N/A,TRUE,"Hogged Fuel Boiler (B1)";"natgas",#N/A,TRUE,"Nat. Gas Package Boiler (B2)";"cyclones",#N/A,TRUE,"Cyclones";"dryview1",#N/A,TRUE,"Dryers (1-4)";"dryview2",#N/A,TRUE,"Dryers (1-4)";"glue",#N/A,TRUE,"Press Vents (PV)";"vc",#N/A,TRUE,"Press Vents (PV)"}</definedName>
    <definedName name="wrn.r1._5_5_2" localSheetId="7" hidden="1">{"boiler",#N/A,TRUE,"Hogged Fuel Boiler (B1)";"boiltox",#N/A,TRUE,"Hogged Fuel Boiler (B1)";"natgas",#N/A,TRUE,"Nat. Gas Package Boiler (B2)";"cyclones",#N/A,TRUE,"Cyclones";"dryview1",#N/A,TRUE,"Dryers (1-4)";"dryview2",#N/A,TRUE,"Dryers (1-4)";"glue",#N/A,TRUE,"Press Vents (PV)";"vc",#N/A,TRUE,"Press Vents (PV)"}</definedName>
    <definedName name="wrn.r1._5_5_2" localSheetId="14" hidden="1">{"boiler",#N/A,TRUE,"Hogged Fuel Boiler (B1)";"boiltox",#N/A,TRUE,"Hogged Fuel Boiler (B1)";"natgas",#N/A,TRUE,"Nat. Gas Package Boiler (B2)";"cyclones",#N/A,TRUE,"Cyclones";"dryview1",#N/A,TRUE,"Dryers (1-4)";"dryview2",#N/A,TRUE,"Dryers (1-4)";"glue",#N/A,TRUE,"Press Vents (PV)";"vc",#N/A,TRUE,"Press Vents (PV)"}</definedName>
    <definedName name="wrn.r1._5_5_2" hidden="1">{"boiler",#N/A,TRUE,"Hogged Fuel Boiler (B1)";"boiltox",#N/A,TRUE,"Hogged Fuel Boiler (B1)";"natgas",#N/A,TRUE,"Nat. Gas Package Boiler (B2)";"cyclones",#N/A,TRUE,"Cyclones";"dryview1",#N/A,TRUE,"Dryers (1-4)";"dryview2",#N/A,TRUE,"Dryers (1-4)";"glue",#N/A,TRUE,"Press Vents (PV)";"vc",#N/A,TRUE,"Press Vents (PV)"}</definedName>
    <definedName name="wrn.REFINERY." localSheetId="12" hidden="1">{"Padd I to III",#N/A,FALSE,"REFINERY";"Padd IV to US",#N/A,FALSE,"REFINERY";"Crude Balance I",#N/A,FALSE,"REFINERY";"Crude Balance II",#N/A,FALSE,"REFINERY"}</definedName>
    <definedName name="wrn.REFINERY." localSheetId="7" hidden="1">{"Padd I to III",#N/A,FALSE,"REFINERY";"Padd IV to US",#N/A,FALSE,"REFINERY";"Crude Balance I",#N/A,FALSE,"REFINERY";"Crude Balance II",#N/A,FALSE,"REFINERY"}</definedName>
    <definedName name="wrn.REFINERY." localSheetId="14" hidden="1">{"Padd I to III",#N/A,FALSE,"REFINERY";"Padd IV to US",#N/A,FALSE,"REFINERY";"Crude Balance I",#N/A,FALSE,"REFINERY";"Crude Balance II",#N/A,FALSE,"REFINERY"}</definedName>
    <definedName name="wrn.REFINERY." hidden="1">{"Padd I to III",#N/A,FALSE,"REFINERY";"Padd IV to US",#N/A,FALSE,"REFINERY";"Crude Balance I",#N/A,FALSE,"REFINERY";"Crude Balance II",#N/A,FALSE,"REFINERY"}</definedName>
    <definedName name="wrn.report" localSheetId="12" hidden="1">{"Page1",#N/A,FALSE,"Flare1"}</definedName>
    <definedName name="wrn.report" localSheetId="7" hidden="1">{"Page1",#N/A,FALSE,"Flare1"}</definedName>
    <definedName name="wrn.report" localSheetId="14" hidden="1">{"Page1",#N/A,FALSE,"Flare1"}</definedName>
    <definedName name="wrn.report" hidden="1">{"Page1",#N/A,FALSE,"Flare1"}</definedName>
    <definedName name="wrn.report." localSheetId="12" hidden="1">{#N/A,#N/A,FALSE,"F1-Currrent";#N/A,#N/A,FALSE,"F2-Current";#N/A,#N/A,FALSE,"F2-Proposed";#N/A,#N/A,FALSE,"F3-Current";#N/A,#N/A,FALSE,"F4-Current";#N/A,#N/A,FALSE,"F4-Proposed";#N/A,#N/A,FALSE,"Controls"}</definedName>
    <definedName name="wrn.report." localSheetId="4" hidden="1">{#N/A,#N/A,FALSE,"F1-Currrent";#N/A,#N/A,FALSE,"F2-Current";#N/A,#N/A,FALSE,"F2-Proposed";#N/A,#N/A,FALSE,"F3-Current";#N/A,#N/A,FALSE,"F4-Current";#N/A,#N/A,FALSE,"F4-Proposed";#N/A,#N/A,FALSE,"Controls"}</definedName>
    <definedName name="wrn.report." localSheetId="7" hidden="1">{#N/A,#N/A,FALSE,"F1-Currrent";#N/A,#N/A,FALSE,"F2-Current";#N/A,#N/A,FALSE,"F2-Proposed";#N/A,#N/A,FALSE,"F3-Current";#N/A,#N/A,FALSE,"F4-Current";#N/A,#N/A,FALSE,"F4-Proposed";#N/A,#N/A,FALSE,"Controls"}</definedName>
    <definedName name="wrn.report." localSheetId="11" hidden="1">{#N/A,#N/A,FALSE,"F1-Currrent";#N/A,#N/A,FALSE,"F2-Current";#N/A,#N/A,FALSE,"F2-Proposed";#N/A,#N/A,FALSE,"F3-Current";#N/A,#N/A,FALSE,"F4-Current";#N/A,#N/A,FALSE,"F4-Proposed";#N/A,#N/A,FALSE,"Controls"}</definedName>
    <definedName name="wrn.report." localSheetId="14" hidden="1">{#N/A,#N/A,FALSE,"F1-Currrent";#N/A,#N/A,FALSE,"F2-Current";#N/A,#N/A,FALSE,"F2-Proposed";#N/A,#N/A,FALSE,"F3-Current";#N/A,#N/A,FALSE,"F4-Current";#N/A,#N/A,FALSE,"F4-Proposed";#N/A,#N/A,FALSE,"Controls"}</definedName>
    <definedName name="wrn.report." localSheetId="3" hidden="1">{#N/A,#N/A,FALSE,"F1-Currrent";#N/A,#N/A,FALSE,"F2-Current";#N/A,#N/A,FALSE,"F2-Proposed";#N/A,#N/A,FALSE,"F3-Current";#N/A,#N/A,FALSE,"F4-Current";#N/A,#N/A,FALSE,"F4-Proposed";#N/A,#N/A,FALSE,"Controls"}</definedName>
    <definedName name="wrn.report." hidden="1">{#N/A,#N/A,FALSE,"F1-Currrent";#N/A,#N/A,FALSE,"F2-Current";#N/A,#N/A,FALSE,"F2-Proposed";#N/A,#N/A,FALSE,"F3-Current";#N/A,#N/A,FALSE,"F4-Current";#N/A,#N/A,FALSE,"F4-Proposed";#N/A,#N/A,FALSE,"Controls"}</definedName>
    <definedName name="wrn.report1." localSheetId="12" hidden="1">{"Page1",#N/A,FALSE,"Flare1"}</definedName>
    <definedName name="wrn.report1." localSheetId="7" hidden="1">{"Page1",#N/A,FALSE,"Flare1"}</definedName>
    <definedName name="wrn.report1." localSheetId="14" hidden="1">{"Page1",#N/A,FALSE,"Flare1"}</definedName>
    <definedName name="wrn.report1." hidden="1">{"Page1",#N/A,FALSE,"Flare1"}</definedName>
    <definedName name="wrn.Report2." localSheetId="12" hidden="1">{"page2",#N/A,FALSE,"Flare1"}</definedName>
    <definedName name="wrn.Report2." localSheetId="7" hidden="1">{"page2",#N/A,FALSE,"Flare1"}</definedName>
    <definedName name="wrn.Report2." localSheetId="14" hidden="1">{"page2",#N/A,FALSE,"Flare1"}</definedName>
    <definedName name="wrn.Report2." hidden="1">{"page2",#N/A,FALSE,"Flare1"}</definedName>
    <definedName name="wrn.Reporting." localSheetId="12" hidden="1">{#N/A,#N/A,TRUE,"Cover";#N/A,#N/A,TRUE,"Vol&amp;NS";#N/A,#N/A,TRUE,"NS95";#N/A,#N/A,TRUE,"VOL95";#N/A,#N/A,TRUE,"Semfin";#N/A,#N/A,TRUE,"FIN&amp;SEMR";#N/A,#N/A,TRUE,"FINSEMR"}</definedName>
    <definedName name="wrn.Reporting." localSheetId="7" hidden="1">{#N/A,#N/A,TRUE,"Cover";#N/A,#N/A,TRUE,"Vol&amp;NS";#N/A,#N/A,TRUE,"NS95";#N/A,#N/A,TRUE,"VOL95";#N/A,#N/A,TRUE,"Semfin";#N/A,#N/A,TRUE,"FIN&amp;SEMR";#N/A,#N/A,TRUE,"FINSEMR"}</definedName>
    <definedName name="wrn.Reporting." localSheetId="14" hidden="1">{#N/A,#N/A,TRUE,"Cover";#N/A,#N/A,TRUE,"Vol&amp;NS";#N/A,#N/A,TRUE,"NS95";#N/A,#N/A,TRUE,"VOL95";#N/A,#N/A,TRUE,"Semfin";#N/A,#N/A,TRUE,"FIN&amp;SEMR";#N/A,#N/A,TRUE,"FINSEMR"}</definedName>
    <definedName name="wrn.Reporting." hidden="1">{#N/A,#N/A,TRUE,"Cover";#N/A,#N/A,TRUE,"Vol&amp;NS";#N/A,#N/A,TRUE,"NS95";#N/A,#N/A,TRUE,"VOL95";#N/A,#N/A,TRUE,"Semfin";#N/A,#N/A,TRUE,"FIN&amp;SEMR";#N/A,#N/A,TRUE,"FINSEMR"}</definedName>
    <definedName name="wrn.Reporting._.Responsibilites." localSheetId="12" hidden="1">{"Reporting Responsibilities",#N/A,FALSE,"TTU Summary"}</definedName>
    <definedName name="wrn.Reporting._.Responsibilites." localSheetId="7" hidden="1">{"Reporting Responsibilities",#N/A,FALSE,"TTU Summary"}</definedName>
    <definedName name="wrn.Reporting._.Responsibilites." localSheetId="14" hidden="1">{"Reporting Responsibilities",#N/A,FALSE,"TTU Summary"}</definedName>
    <definedName name="wrn.Reporting._.Responsibilites." hidden="1">{"Reporting Responsibilities",#N/A,FALSE,"TTU Summary"}</definedName>
    <definedName name="wrn.rp1." localSheetId="12" hidden="1">{"sum1",#N/A,TRUE,"Summary";"boil",#N/A,TRUE,"Boilers";"paints95",#N/A,TRUE,"Paints";"tanks95",#N/A,TRUE,"TANKINBD";"dock1",#N/A,TRUE,"DOCKS";"tcars1",#N/A,TRUE,"TCARS";"trucks1",#N/A,TRUE,"TTRUCKS";"sol1",#N/A,TRUE,"Solvents";"wwt1",#N/A,TRUE,"WWT";"fug",#N/A,TRUE,"Fugitives"}</definedName>
    <definedName name="wrn.rp1." localSheetId="7" hidden="1">{"sum1",#N/A,TRUE,"Summary";"boil",#N/A,TRUE,"Boilers";"paints95",#N/A,TRUE,"Paints";"tanks95",#N/A,TRUE,"TANKINBD";"dock1",#N/A,TRUE,"DOCKS";"tcars1",#N/A,TRUE,"TCARS";"trucks1",#N/A,TRUE,"TTRUCKS";"sol1",#N/A,TRUE,"Solvents";"wwt1",#N/A,TRUE,"WWT";"fug",#N/A,TRUE,"Fugitives"}</definedName>
    <definedName name="wrn.rp1." localSheetId="14" hidden="1">{"sum1",#N/A,TRUE,"Summary";"boil",#N/A,TRUE,"Boilers";"paints95",#N/A,TRUE,"Paints";"tanks95",#N/A,TRUE,"TANKINBD";"dock1",#N/A,TRUE,"DOCKS";"tcars1",#N/A,TRUE,"TCARS";"trucks1",#N/A,TRUE,"TTRUCKS";"sol1",#N/A,TRUE,"Solvents";"wwt1",#N/A,TRUE,"WWT";"fug",#N/A,TRUE,"Fugitives"}</definedName>
    <definedName name="wrn.rp1." hidden="1">{"sum1",#N/A,TRUE,"Summary";"boil",#N/A,TRUE,"Boilers";"paints95",#N/A,TRUE,"Paints";"tanks95",#N/A,TRUE,"TANKINBD";"dock1",#N/A,TRUE,"DOCKS";"tcars1",#N/A,TRUE,"TCARS";"trucks1",#N/A,TRUE,"TTRUCKS";"sol1",#N/A,TRUE,"Solvents";"wwt1",#N/A,TRUE,"WWT";"fug",#N/A,TRUE,"Fugitives"}</definedName>
    <definedName name="wrn.rp1._1" localSheetId="12" hidden="1">{"sum1",#N/A,TRUE,"Summary";"boil",#N/A,TRUE,"Boilers";"paints95",#N/A,TRUE,"Paints";"tanks95",#N/A,TRUE,"TANKINBD";"dock1",#N/A,TRUE,"DOCKS";"tcars1",#N/A,TRUE,"TCARS";"trucks1",#N/A,TRUE,"TTRUCKS";"sol1",#N/A,TRUE,"Solvents";"wwt1",#N/A,TRUE,"WWT";"fug",#N/A,TRUE,"Fugitives"}</definedName>
    <definedName name="wrn.rp1._1" localSheetId="7" hidden="1">{"sum1",#N/A,TRUE,"Summary";"boil",#N/A,TRUE,"Boilers";"paints95",#N/A,TRUE,"Paints";"tanks95",#N/A,TRUE,"TANKINBD";"dock1",#N/A,TRUE,"DOCKS";"tcars1",#N/A,TRUE,"TCARS";"trucks1",#N/A,TRUE,"TTRUCKS";"sol1",#N/A,TRUE,"Solvents";"wwt1",#N/A,TRUE,"WWT";"fug",#N/A,TRUE,"Fugitives"}</definedName>
    <definedName name="wrn.rp1._1" localSheetId="14" hidden="1">{"sum1",#N/A,TRUE,"Summary";"boil",#N/A,TRUE,"Boilers";"paints95",#N/A,TRUE,"Paints";"tanks95",#N/A,TRUE,"TANKINBD";"dock1",#N/A,TRUE,"DOCKS";"tcars1",#N/A,TRUE,"TCARS";"trucks1",#N/A,TRUE,"TTRUCKS";"sol1",#N/A,TRUE,"Solvents";"wwt1",#N/A,TRUE,"WWT";"fug",#N/A,TRUE,"Fugitives"}</definedName>
    <definedName name="wrn.rp1._1" hidden="1">{"sum1",#N/A,TRUE,"Summary";"boil",#N/A,TRUE,"Boilers";"paints95",#N/A,TRUE,"Paints";"tanks95",#N/A,TRUE,"TANKINBD";"dock1",#N/A,TRUE,"DOCKS";"tcars1",#N/A,TRUE,"TCARS";"trucks1",#N/A,TRUE,"TTRUCKS";"sol1",#N/A,TRUE,"Solvents";"wwt1",#N/A,TRUE,"WWT";"fug",#N/A,TRUE,"Fugitives"}</definedName>
    <definedName name="wrn.rp1._1_1" localSheetId="12" hidden="1">{"sum1",#N/A,TRUE,"Summary";"boil",#N/A,TRUE,"Boilers";"paints95",#N/A,TRUE,"Paints";"tanks95",#N/A,TRUE,"TANKINBD";"dock1",#N/A,TRUE,"DOCKS";"tcars1",#N/A,TRUE,"TCARS";"trucks1",#N/A,TRUE,"TTRUCKS";"sol1",#N/A,TRUE,"Solvents";"wwt1",#N/A,TRUE,"WWT";"fug",#N/A,TRUE,"Fugitives"}</definedName>
    <definedName name="wrn.rp1._1_1" localSheetId="7" hidden="1">{"sum1",#N/A,TRUE,"Summary";"boil",#N/A,TRUE,"Boilers";"paints95",#N/A,TRUE,"Paints";"tanks95",#N/A,TRUE,"TANKINBD";"dock1",#N/A,TRUE,"DOCKS";"tcars1",#N/A,TRUE,"TCARS";"trucks1",#N/A,TRUE,"TTRUCKS";"sol1",#N/A,TRUE,"Solvents";"wwt1",#N/A,TRUE,"WWT";"fug",#N/A,TRUE,"Fugitives"}</definedName>
    <definedName name="wrn.rp1._1_1" localSheetId="14" hidden="1">{"sum1",#N/A,TRUE,"Summary";"boil",#N/A,TRUE,"Boilers";"paints95",#N/A,TRUE,"Paints";"tanks95",#N/A,TRUE,"TANKINBD";"dock1",#N/A,TRUE,"DOCKS";"tcars1",#N/A,TRUE,"TCARS";"trucks1",#N/A,TRUE,"TTRUCKS";"sol1",#N/A,TRUE,"Solvents";"wwt1",#N/A,TRUE,"WWT";"fug",#N/A,TRUE,"Fugitives"}</definedName>
    <definedName name="wrn.rp1._1_1" hidden="1">{"sum1",#N/A,TRUE,"Summary";"boil",#N/A,TRUE,"Boilers";"paints95",#N/A,TRUE,"Paints";"tanks95",#N/A,TRUE,"TANKINBD";"dock1",#N/A,TRUE,"DOCKS";"tcars1",#N/A,TRUE,"TCARS";"trucks1",#N/A,TRUE,"TTRUCKS";"sol1",#N/A,TRUE,"Solvents";"wwt1",#N/A,TRUE,"WWT";"fug",#N/A,TRUE,"Fugitives"}</definedName>
    <definedName name="wrn.rp1._1_1_1" localSheetId="12" hidden="1">{"sum1",#N/A,TRUE,"Summary";"boil",#N/A,TRUE,"Boilers";"paints95",#N/A,TRUE,"Paints";"tanks95",#N/A,TRUE,"TANKINBD";"dock1",#N/A,TRUE,"DOCKS";"tcars1",#N/A,TRUE,"TCARS";"trucks1",#N/A,TRUE,"TTRUCKS";"sol1",#N/A,TRUE,"Solvents";"wwt1",#N/A,TRUE,"WWT";"fug",#N/A,TRUE,"Fugitives"}</definedName>
    <definedName name="wrn.rp1._1_1_1" localSheetId="7" hidden="1">{"sum1",#N/A,TRUE,"Summary";"boil",#N/A,TRUE,"Boilers";"paints95",#N/A,TRUE,"Paints";"tanks95",#N/A,TRUE,"TANKINBD";"dock1",#N/A,TRUE,"DOCKS";"tcars1",#N/A,TRUE,"TCARS";"trucks1",#N/A,TRUE,"TTRUCKS";"sol1",#N/A,TRUE,"Solvents";"wwt1",#N/A,TRUE,"WWT";"fug",#N/A,TRUE,"Fugitives"}</definedName>
    <definedName name="wrn.rp1._1_1_1" localSheetId="14" hidden="1">{"sum1",#N/A,TRUE,"Summary";"boil",#N/A,TRUE,"Boilers";"paints95",#N/A,TRUE,"Paints";"tanks95",#N/A,TRUE,"TANKINBD";"dock1",#N/A,TRUE,"DOCKS";"tcars1",#N/A,TRUE,"TCARS";"trucks1",#N/A,TRUE,"TTRUCKS";"sol1",#N/A,TRUE,"Solvents";"wwt1",#N/A,TRUE,"WWT";"fug",#N/A,TRUE,"Fugitives"}</definedName>
    <definedName name="wrn.rp1._1_1_1" hidden="1">{"sum1",#N/A,TRUE,"Summary";"boil",#N/A,TRUE,"Boilers";"paints95",#N/A,TRUE,"Paints";"tanks95",#N/A,TRUE,"TANKINBD";"dock1",#N/A,TRUE,"DOCKS";"tcars1",#N/A,TRUE,"TCARS";"trucks1",#N/A,TRUE,"TTRUCKS";"sol1",#N/A,TRUE,"Solvents";"wwt1",#N/A,TRUE,"WWT";"fug",#N/A,TRUE,"Fugitives"}</definedName>
    <definedName name="wrn.rp1._1_1_1_1" localSheetId="12" hidden="1">{"sum1",#N/A,TRUE,"Summary";"boil",#N/A,TRUE,"Boilers";"paints95",#N/A,TRUE,"Paints";"tanks95",#N/A,TRUE,"TANKINBD";"dock1",#N/A,TRUE,"DOCKS";"tcars1",#N/A,TRUE,"TCARS";"trucks1",#N/A,TRUE,"TTRUCKS";"sol1",#N/A,TRUE,"Solvents";"wwt1",#N/A,TRUE,"WWT";"fug",#N/A,TRUE,"Fugitives"}</definedName>
    <definedName name="wrn.rp1._1_1_1_1" localSheetId="7" hidden="1">{"sum1",#N/A,TRUE,"Summary";"boil",#N/A,TRUE,"Boilers";"paints95",#N/A,TRUE,"Paints";"tanks95",#N/A,TRUE,"TANKINBD";"dock1",#N/A,TRUE,"DOCKS";"tcars1",#N/A,TRUE,"TCARS";"trucks1",#N/A,TRUE,"TTRUCKS";"sol1",#N/A,TRUE,"Solvents";"wwt1",#N/A,TRUE,"WWT";"fug",#N/A,TRUE,"Fugitives"}</definedName>
    <definedName name="wrn.rp1._1_1_1_1" localSheetId="14" hidden="1">{"sum1",#N/A,TRUE,"Summary";"boil",#N/A,TRUE,"Boilers";"paints95",#N/A,TRUE,"Paints";"tanks95",#N/A,TRUE,"TANKINBD";"dock1",#N/A,TRUE,"DOCKS";"tcars1",#N/A,TRUE,"TCARS";"trucks1",#N/A,TRUE,"TTRUCKS";"sol1",#N/A,TRUE,"Solvents";"wwt1",#N/A,TRUE,"WWT";"fug",#N/A,TRUE,"Fugitives"}</definedName>
    <definedName name="wrn.rp1._1_1_1_1" hidden="1">{"sum1",#N/A,TRUE,"Summary";"boil",#N/A,TRUE,"Boilers";"paints95",#N/A,TRUE,"Paints";"tanks95",#N/A,TRUE,"TANKINBD";"dock1",#N/A,TRUE,"DOCKS";"tcars1",#N/A,TRUE,"TCARS";"trucks1",#N/A,TRUE,"TTRUCKS";"sol1",#N/A,TRUE,"Solvents";"wwt1",#N/A,TRUE,"WWT";"fug",#N/A,TRUE,"Fugitives"}</definedName>
    <definedName name="wrn.rp1._1_1_1_2" localSheetId="12" hidden="1">{"sum1",#N/A,TRUE,"Summary";"boil",#N/A,TRUE,"Boilers";"paints95",#N/A,TRUE,"Paints";"tanks95",#N/A,TRUE,"TANKINBD";"dock1",#N/A,TRUE,"DOCKS";"tcars1",#N/A,TRUE,"TCARS";"trucks1",#N/A,TRUE,"TTRUCKS";"sol1",#N/A,TRUE,"Solvents";"wwt1",#N/A,TRUE,"WWT";"fug",#N/A,TRUE,"Fugitives"}</definedName>
    <definedName name="wrn.rp1._1_1_1_2" localSheetId="7" hidden="1">{"sum1",#N/A,TRUE,"Summary";"boil",#N/A,TRUE,"Boilers";"paints95",#N/A,TRUE,"Paints";"tanks95",#N/A,TRUE,"TANKINBD";"dock1",#N/A,TRUE,"DOCKS";"tcars1",#N/A,TRUE,"TCARS";"trucks1",#N/A,TRUE,"TTRUCKS";"sol1",#N/A,TRUE,"Solvents";"wwt1",#N/A,TRUE,"WWT";"fug",#N/A,TRUE,"Fugitives"}</definedName>
    <definedName name="wrn.rp1._1_1_1_2" localSheetId="14" hidden="1">{"sum1",#N/A,TRUE,"Summary";"boil",#N/A,TRUE,"Boilers";"paints95",#N/A,TRUE,"Paints";"tanks95",#N/A,TRUE,"TANKINBD";"dock1",#N/A,TRUE,"DOCKS";"tcars1",#N/A,TRUE,"TCARS";"trucks1",#N/A,TRUE,"TTRUCKS";"sol1",#N/A,TRUE,"Solvents";"wwt1",#N/A,TRUE,"WWT";"fug",#N/A,TRUE,"Fugitives"}</definedName>
    <definedName name="wrn.rp1._1_1_1_2" hidden="1">{"sum1",#N/A,TRUE,"Summary";"boil",#N/A,TRUE,"Boilers";"paints95",#N/A,TRUE,"Paints";"tanks95",#N/A,TRUE,"TANKINBD";"dock1",#N/A,TRUE,"DOCKS";"tcars1",#N/A,TRUE,"TCARS";"trucks1",#N/A,TRUE,"TTRUCKS";"sol1",#N/A,TRUE,"Solvents";"wwt1",#N/A,TRUE,"WWT";"fug",#N/A,TRUE,"Fugitives"}</definedName>
    <definedName name="wrn.rp1._1_1_2" localSheetId="12" hidden="1">{"sum1",#N/A,TRUE,"Summary";"boil",#N/A,TRUE,"Boilers";"paints95",#N/A,TRUE,"Paints";"tanks95",#N/A,TRUE,"TANKINBD";"dock1",#N/A,TRUE,"DOCKS";"tcars1",#N/A,TRUE,"TCARS";"trucks1",#N/A,TRUE,"TTRUCKS";"sol1",#N/A,TRUE,"Solvents";"wwt1",#N/A,TRUE,"WWT";"fug",#N/A,TRUE,"Fugitives"}</definedName>
    <definedName name="wrn.rp1._1_1_2" localSheetId="7" hidden="1">{"sum1",#N/A,TRUE,"Summary";"boil",#N/A,TRUE,"Boilers";"paints95",#N/A,TRUE,"Paints";"tanks95",#N/A,TRUE,"TANKINBD";"dock1",#N/A,TRUE,"DOCKS";"tcars1",#N/A,TRUE,"TCARS";"trucks1",#N/A,TRUE,"TTRUCKS";"sol1",#N/A,TRUE,"Solvents";"wwt1",#N/A,TRUE,"WWT";"fug",#N/A,TRUE,"Fugitives"}</definedName>
    <definedName name="wrn.rp1._1_1_2" localSheetId="14" hidden="1">{"sum1",#N/A,TRUE,"Summary";"boil",#N/A,TRUE,"Boilers";"paints95",#N/A,TRUE,"Paints";"tanks95",#N/A,TRUE,"TANKINBD";"dock1",#N/A,TRUE,"DOCKS";"tcars1",#N/A,TRUE,"TCARS";"trucks1",#N/A,TRUE,"TTRUCKS";"sol1",#N/A,TRUE,"Solvents";"wwt1",#N/A,TRUE,"WWT";"fug",#N/A,TRUE,"Fugitives"}</definedName>
    <definedName name="wrn.rp1._1_1_2" hidden="1">{"sum1",#N/A,TRUE,"Summary";"boil",#N/A,TRUE,"Boilers";"paints95",#N/A,TRUE,"Paints";"tanks95",#N/A,TRUE,"TANKINBD";"dock1",#N/A,TRUE,"DOCKS";"tcars1",#N/A,TRUE,"TCARS";"trucks1",#N/A,TRUE,"TTRUCKS";"sol1",#N/A,TRUE,"Solvents";"wwt1",#N/A,TRUE,"WWT";"fug",#N/A,TRUE,"Fugitives"}</definedName>
    <definedName name="wrn.rp1._1_1_2_1" localSheetId="12" hidden="1">{"sum1",#N/A,TRUE,"Summary";"boil",#N/A,TRUE,"Boilers";"paints95",#N/A,TRUE,"Paints";"tanks95",#N/A,TRUE,"TANKINBD";"dock1",#N/A,TRUE,"DOCKS";"tcars1",#N/A,TRUE,"TCARS";"trucks1",#N/A,TRUE,"TTRUCKS";"sol1",#N/A,TRUE,"Solvents";"wwt1",#N/A,TRUE,"WWT";"fug",#N/A,TRUE,"Fugitives"}</definedName>
    <definedName name="wrn.rp1._1_1_2_1" localSheetId="7" hidden="1">{"sum1",#N/A,TRUE,"Summary";"boil",#N/A,TRUE,"Boilers";"paints95",#N/A,TRUE,"Paints";"tanks95",#N/A,TRUE,"TANKINBD";"dock1",#N/A,TRUE,"DOCKS";"tcars1",#N/A,TRUE,"TCARS";"trucks1",#N/A,TRUE,"TTRUCKS";"sol1",#N/A,TRUE,"Solvents";"wwt1",#N/A,TRUE,"WWT";"fug",#N/A,TRUE,"Fugitives"}</definedName>
    <definedName name="wrn.rp1._1_1_2_1" localSheetId="14" hidden="1">{"sum1",#N/A,TRUE,"Summary";"boil",#N/A,TRUE,"Boilers";"paints95",#N/A,TRUE,"Paints";"tanks95",#N/A,TRUE,"TANKINBD";"dock1",#N/A,TRUE,"DOCKS";"tcars1",#N/A,TRUE,"TCARS";"trucks1",#N/A,TRUE,"TTRUCKS";"sol1",#N/A,TRUE,"Solvents";"wwt1",#N/A,TRUE,"WWT";"fug",#N/A,TRUE,"Fugitives"}</definedName>
    <definedName name="wrn.rp1._1_1_2_1" hidden="1">{"sum1",#N/A,TRUE,"Summary";"boil",#N/A,TRUE,"Boilers";"paints95",#N/A,TRUE,"Paints";"tanks95",#N/A,TRUE,"TANKINBD";"dock1",#N/A,TRUE,"DOCKS";"tcars1",#N/A,TRUE,"TCARS";"trucks1",#N/A,TRUE,"TTRUCKS";"sol1",#N/A,TRUE,"Solvents";"wwt1",#N/A,TRUE,"WWT";"fug",#N/A,TRUE,"Fugitives"}</definedName>
    <definedName name="wrn.rp1._1_1_2_2" localSheetId="12" hidden="1">{"sum1",#N/A,TRUE,"Summary";"boil",#N/A,TRUE,"Boilers";"paints95",#N/A,TRUE,"Paints";"tanks95",#N/A,TRUE,"TANKINBD";"dock1",#N/A,TRUE,"DOCKS";"tcars1",#N/A,TRUE,"TCARS";"trucks1",#N/A,TRUE,"TTRUCKS";"sol1",#N/A,TRUE,"Solvents";"wwt1",#N/A,TRUE,"WWT";"fug",#N/A,TRUE,"Fugitives"}</definedName>
    <definedName name="wrn.rp1._1_1_2_2" localSheetId="7" hidden="1">{"sum1",#N/A,TRUE,"Summary";"boil",#N/A,TRUE,"Boilers";"paints95",#N/A,TRUE,"Paints";"tanks95",#N/A,TRUE,"TANKINBD";"dock1",#N/A,TRUE,"DOCKS";"tcars1",#N/A,TRUE,"TCARS";"trucks1",#N/A,TRUE,"TTRUCKS";"sol1",#N/A,TRUE,"Solvents";"wwt1",#N/A,TRUE,"WWT";"fug",#N/A,TRUE,"Fugitives"}</definedName>
    <definedName name="wrn.rp1._1_1_2_2" localSheetId="14" hidden="1">{"sum1",#N/A,TRUE,"Summary";"boil",#N/A,TRUE,"Boilers";"paints95",#N/A,TRUE,"Paints";"tanks95",#N/A,TRUE,"TANKINBD";"dock1",#N/A,TRUE,"DOCKS";"tcars1",#N/A,TRUE,"TCARS";"trucks1",#N/A,TRUE,"TTRUCKS";"sol1",#N/A,TRUE,"Solvents";"wwt1",#N/A,TRUE,"WWT";"fug",#N/A,TRUE,"Fugitives"}</definedName>
    <definedName name="wrn.rp1._1_1_2_2" hidden="1">{"sum1",#N/A,TRUE,"Summary";"boil",#N/A,TRUE,"Boilers";"paints95",#N/A,TRUE,"Paints";"tanks95",#N/A,TRUE,"TANKINBD";"dock1",#N/A,TRUE,"DOCKS";"tcars1",#N/A,TRUE,"TCARS";"trucks1",#N/A,TRUE,"TTRUCKS";"sol1",#N/A,TRUE,"Solvents";"wwt1",#N/A,TRUE,"WWT";"fug",#N/A,TRUE,"Fugitives"}</definedName>
    <definedName name="wrn.rp1._1_1_3" localSheetId="12" hidden="1">{"sum1",#N/A,TRUE,"Summary";"boil",#N/A,TRUE,"Boilers";"paints95",#N/A,TRUE,"Paints";"tanks95",#N/A,TRUE,"TANKINBD";"dock1",#N/A,TRUE,"DOCKS";"tcars1",#N/A,TRUE,"TCARS";"trucks1",#N/A,TRUE,"TTRUCKS";"sol1",#N/A,TRUE,"Solvents";"wwt1",#N/A,TRUE,"WWT";"fug",#N/A,TRUE,"Fugitives"}</definedName>
    <definedName name="wrn.rp1._1_1_3" localSheetId="7" hidden="1">{"sum1",#N/A,TRUE,"Summary";"boil",#N/A,TRUE,"Boilers";"paints95",#N/A,TRUE,"Paints";"tanks95",#N/A,TRUE,"TANKINBD";"dock1",#N/A,TRUE,"DOCKS";"tcars1",#N/A,TRUE,"TCARS";"trucks1",#N/A,TRUE,"TTRUCKS";"sol1",#N/A,TRUE,"Solvents";"wwt1",#N/A,TRUE,"WWT";"fug",#N/A,TRUE,"Fugitives"}</definedName>
    <definedName name="wrn.rp1._1_1_3" localSheetId="14" hidden="1">{"sum1",#N/A,TRUE,"Summary";"boil",#N/A,TRUE,"Boilers";"paints95",#N/A,TRUE,"Paints";"tanks95",#N/A,TRUE,"TANKINBD";"dock1",#N/A,TRUE,"DOCKS";"tcars1",#N/A,TRUE,"TCARS";"trucks1",#N/A,TRUE,"TTRUCKS";"sol1",#N/A,TRUE,"Solvents";"wwt1",#N/A,TRUE,"WWT";"fug",#N/A,TRUE,"Fugitives"}</definedName>
    <definedName name="wrn.rp1._1_1_3" hidden="1">{"sum1",#N/A,TRUE,"Summary";"boil",#N/A,TRUE,"Boilers";"paints95",#N/A,TRUE,"Paints";"tanks95",#N/A,TRUE,"TANKINBD";"dock1",#N/A,TRUE,"DOCKS";"tcars1",#N/A,TRUE,"TCARS";"trucks1",#N/A,TRUE,"TTRUCKS";"sol1",#N/A,TRUE,"Solvents";"wwt1",#N/A,TRUE,"WWT";"fug",#N/A,TRUE,"Fugitives"}</definedName>
    <definedName name="wrn.rp1._1_1_3_1" localSheetId="12" hidden="1">{"sum1",#N/A,TRUE,"Summary";"boil",#N/A,TRUE,"Boilers";"paints95",#N/A,TRUE,"Paints";"tanks95",#N/A,TRUE,"TANKINBD";"dock1",#N/A,TRUE,"DOCKS";"tcars1",#N/A,TRUE,"TCARS";"trucks1",#N/A,TRUE,"TTRUCKS";"sol1",#N/A,TRUE,"Solvents";"wwt1",#N/A,TRUE,"WWT";"fug",#N/A,TRUE,"Fugitives"}</definedName>
    <definedName name="wrn.rp1._1_1_3_1" localSheetId="7" hidden="1">{"sum1",#N/A,TRUE,"Summary";"boil",#N/A,TRUE,"Boilers";"paints95",#N/A,TRUE,"Paints";"tanks95",#N/A,TRUE,"TANKINBD";"dock1",#N/A,TRUE,"DOCKS";"tcars1",#N/A,TRUE,"TCARS";"trucks1",#N/A,TRUE,"TTRUCKS";"sol1",#N/A,TRUE,"Solvents";"wwt1",#N/A,TRUE,"WWT";"fug",#N/A,TRUE,"Fugitives"}</definedName>
    <definedName name="wrn.rp1._1_1_3_1" localSheetId="14" hidden="1">{"sum1",#N/A,TRUE,"Summary";"boil",#N/A,TRUE,"Boilers";"paints95",#N/A,TRUE,"Paints";"tanks95",#N/A,TRUE,"TANKINBD";"dock1",#N/A,TRUE,"DOCKS";"tcars1",#N/A,TRUE,"TCARS";"trucks1",#N/A,TRUE,"TTRUCKS";"sol1",#N/A,TRUE,"Solvents";"wwt1",#N/A,TRUE,"WWT";"fug",#N/A,TRUE,"Fugitives"}</definedName>
    <definedName name="wrn.rp1._1_1_3_1" hidden="1">{"sum1",#N/A,TRUE,"Summary";"boil",#N/A,TRUE,"Boilers";"paints95",#N/A,TRUE,"Paints";"tanks95",#N/A,TRUE,"TANKINBD";"dock1",#N/A,TRUE,"DOCKS";"tcars1",#N/A,TRUE,"TCARS";"trucks1",#N/A,TRUE,"TTRUCKS";"sol1",#N/A,TRUE,"Solvents";"wwt1",#N/A,TRUE,"WWT";"fug",#N/A,TRUE,"Fugitives"}</definedName>
    <definedName name="wrn.rp1._1_1_3_2" localSheetId="12" hidden="1">{"sum1",#N/A,TRUE,"Summary";"boil",#N/A,TRUE,"Boilers";"paints95",#N/A,TRUE,"Paints";"tanks95",#N/A,TRUE,"TANKINBD";"dock1",#N/A,TRUE,"DOCKS";"tcars1",#N/A,TRUE,"TCARS";"trucks1",#N/A,TRUE,"TTRUCKS";"sol1",#N/A,TRUE,"Solvents";"wwt1",#N/A,TRUE,"WWT";"fug",#N/A,TRUE,"Fugitives"}</definedName>
    <definedName name="wrn.rp1._1_1_3_2" localSheetId="7" hidden="1">{"sum1",#N/A,TRUE,"Summary";"boil",#N/A,TRUE,"Boilers";"paints95",#N/A,TRUE,"Paints";"tanks95",#N/A,TRUE,"TANKINBD";"dock1",#N/A,TRUE,"DOCKS";"tcars1",#N/A,TRUE,"TCARS";"trucks1",#N/A,TRUE,"TTRUCKS";"sol1",#N/A,TRUE,"Solvents";"wwt1",#N/A,TRUE,"WWT";"fug",#N/A,TRUE,"Fugitives"}</definedName>
    <definedName name="wrn.rp1._1_1_3_2" localSheetId="14" hidden="1">{"sum1",#N/A,TRUE,"Summary";"boil",#N/A,TRUE,"Boilers";"paints95",#N/A,TRUE,"Paints";"tanks95",#N/A,TRUE,"TANKINBD";"dock1",#N/A,TRUE,"DOCKS";"tcars1",#N/A,TRUE,"TCARS";"trucks1",#N/A,TRUE,"TTRUCKS";"sol1",#N/A,TRUE,"Solvents";"wwt1",#N/A,TRUE,"WWT";"fug",#N/A,TRUE,"Fugitives"}</definedName>
    <definedName name="wrn.rp1._1_1_3_2" hidden="1">{"sum1",#N/A,TRUE,"Summary";"boil",#N/A,TRUE,"Boilers";"paints95",#N/A,TRUE,"Paints";"tanks95",#N/A,TRUE,"TANKINBD";"dock1",#N/A,TRUE,"DOCKS";"tcars1",#N/A,TRUE,"TCARS";"trucks1",#N/A,TRUE,"TTRUCKS";"sol1",#N/A,TRUE,"Solvents";"wwt1",#N/A,TRUE,"WWT";"fug",#N/A,TRUE,"Fugitives"}</definedName>
    <definedName name="wrn.rp1._1_1_4" localSheetId="12" hidden="1">{"sum1",#N/A,TRUE,"Summary";"boil",#N/A,TRUE,"Boilers";"paints95",#N/A,TRUE,"Paints";"tanks95",#N/A,TRUE,"TANKINBD";"dock1",#N/A,TRUE,"DOCKS";"tcars1",#N/A,TRUE,"TCARS";"trucks1",#N/A,TRUE,"TTRUCKS";"sol1",#N/A,TRUE,"Solvents";"wwt1",#N/A,TRUE,"WWT";"fug",#N/A,TRUE,"Fugitives"}</definedName>
    <definedName name="wrn.rp1._1_1_4" localSheetId="7" hidden="1">{"sum1",#N/A,TRUE,"Summary";"boil",#N/A,TRUE,"Boilers";"paints95",#N/A,TRUE,"Paints";"tanks95",#N/A,TRUE,"TANKINBD";"dock1",#N/A,TRUE,"DOCKS";"tcars1",#N/A,TRUE,"TCARS";"trucks1",#N/A,TRUE,"TTRUCKS";"sol1",#N/A,TRUE,"Solvents";"wwt1",#N/A,TRUE,"WWT";"fug",#N/A,TRUE,"Fugitives"}</definedName>
    <definedName name="wrn.rp1._1_1_4" localSheetId="14" hidden="1">{"sum1",#N/A,TRUE,"Summary";"boil",#N/A,TRUE,"Boilers";"paints95",#N/A,TRUE,"Paints";"tanks95",#N/A,TRUE,"TANKINBD";"dock1",#N/A,TRUE,"DOCKS";"tcars1",#N/A,TRUE,"TCARS";"trucks1",#N/A,TRUE,"TTRUCKS";"sol1",#N/A,TRUE,"Solvents";"wwt1",#N/A,TRUE,"WWT";"fug",#N/A,TRUE,"Fugitives"}</definedName>
    <definedName name="wrn.rp1._1_1_4" hidden="1">{"sum1",#N/A,TRUE,"Summary";"boil",#N/A,TRUE,"Boilers";"paints95",#N/A,TRUE,"Paints";"tanks95",#N/A,TRUE,"TANKINBD";"dock1",#N/A,TRUE,"DOCKS";"tcars1",#N/A,TRUE,"TCARS";"trucks1",#N/A,TRUE,"TTRUCKS";"sol1",#N/A,TRUE,"Solvents";"wwt1",#N/A,TRUE,"WWT";"fug",#N/A,TRUE,"Fugitives"}</definedName>
    <definedName name="wrn.rp1._1_1_4_1" localSheetId="12" hidden="1">{"sum1",#N/A,TRUE,"Summary";"boil",#N/A,TRUE,"Boilers";"paints95",#N/A,TRUE,"Paints";"tanks95",#N/A,TRUE,"TANKINBD";"dock1",#N/A,TRUE,"DOCKS";"tcars1",#N/A,TRUE,"TCARS";"trucks1",#N/A,TRUE,"TTRUCKS";"sol1",#N/A,TRUE,"Solvents";"wwt1",#N/A,TRUE,"WWT";"fug",#N/A,TRUE,"Fugitives"}</definedName>
    <definedName name="wrn.rp1._1_1_4_1" localSheetId="7" hidden="1">{"sum1",#N/A,TRUE,"Summary";"boil",#N/A,TRUE,"Boilers";"paints95",#N/A,TRUE,"Paints";"tanks95",#N/A,TRUE,"TANKINBD";"dock1",#N/A,TRUE,"DOCKS";"tcars1",#N/A,TRUE,"TCARS";"trucks1",#N/A,TRUE,"TTRUCKS";"sol1",#N/A,TRUE,"Solvents";"wwt1",#N/A,TRUE,"WWT";"fug",#N/A,TRUE,"Fugitives"}</definedName>
    <definedName name="wrn.rp1._1_1_4_1" localSheetId="14" hidden="1">{"sum1",#N/A,TRUE,"Summary";"boil",#N/A,TRUE,"Boilers";"paints95",#N/A,TRUE,"Paints";"tanks95",#N/A,TRUE,"TANKINBD";"dock1",#N/A,TRUE,"DOCKS";"tcars1",#N/A,TRUE,"TCARS";"trucks1",#N/A,TRUE,"TTRUCKS";"sol1",#N/A,TRUE,"Solvents";"wwt1",#N/A,TRUE,"WWT";"fug",#N/A,TRUE,"Fugitives"}</definedName>
    <definedName name="wrn.rp1._1_1_4_1" hidden="1">{"sum1",#N/A,TRUE,"Summary";"boil",#N/A,TRUE,"Boilers";"paints95",#N/A,TRUE,"Paints";"tanks95",#N/A,TRUE,"TANKINBD";"dock1",#N/A,TRUE,"DOCKS";"tcars1",#N/A,TRUE,"TCARS";"trucks1",#N/A,TRUE,"TTRUCKS";"sol1",#N/A,TRUE,"Solvents";"wwt1",#N/A,TRUE,"WWT";"fug",#N/A,TRUE,"Fugitives"}</definedName>
    <definedName name="wrn.rp1._1_1_4_2" localSheetId="12" hidden="1">{"sum1",#N/A,TRUE,"Summary";"boil",#N/A,TRUE,"Boilers";"paints95",#N/A,TRUE,"Paints";"tanks95",#N/A,TRUE,"TANKINBD";"dock1",#N/A,TRUE,"DOCKS";"tcars1",#N/A,TRUE,"TCARS";"trucks1",#N/A,TRUE,"TTRUCKS";"sol1",#N/A,TRUE,"Solvents";"wwt1",#N/A,TRUE,"WWT";"fug",#N/A,TRUE,"Fugitives"}</definedName>
    <definedName name="wrn.rp1._1_1_4_2" localSheetId="7" hidden="1">{"sum1",#N/A,TRUE,"Summary";"boil",#N/A,TRUE,"Boilers";"paints95",#N/A,TRUE,"Paints";"tanks95",#N/A,TRUE,"TANKINBD";"dock1",#N/A,TRUE,"DOCKS";"tcars1",#N/A,TRUE,"TCARS";"trucks1",#N/A,TRUE,"TTRUCKS";"sol1",#N/A,TRUE,"Solvents";"wwt1",#N/A,TRUE,"WWT";"fug",#N/A,TRUE,"Fugitives"}</definedName>
    <definedName name="wrn.rp1._1_1_4_2" localSheetId="14" hidden="1">{"sum1",#N/A,TRUE,"Summary";"boil",#N/A,TRUE,"Boilers";"paints95",#N/A,TRUE,"Paints";"tanks95",#N/A,TRUE,"TANKINBD";"dock1",#N/A,TRUE,"DOCKS";"tcars1",#N/A,TRUE,"TCARS";"trucks1",#N/A,TRUE,"TTRUCKS";"sol1",#N/A,TRUE,"Solvents";"wwt1",#N/A,TRUE,"WWT";"fug",#N/A,TRUE,"Fugitives"}</definedName>
    <definedName name="wrn.rp1._1_1_4_2" hidden="1">{"sum1",#N/A,TRUE,"Summary";"boil",#N/A,TRUE,"Boilers";"paints95",#N/A,TRUE,"Paints";"tanks95",#N/A,TRUE,"TANKINBD";"dock1",#N/A,TRUE,"DOCKS";"tcars1",#N/A,TRUE,"TCARS";"trucks1",#N/A,TRUE,"TTRUCKS";"sol1",#N/A,TRUE,"Solvents";"wwt1",#N/A,TRUE,"WWT";"fug",#N/A,TRUE,"Fugitives"}</definedName>
    <definedName name="wrn.rp1._1_1_5" localSheetId="12" hidden="1">{"sum1",#N/A,TRUE,"Summary";"boil",#N/A,TRUE,"Boilers";"paints95",#N/A,TRUE,"Paints";"tanks95",#N/A,TRUE,"TANKINBD";"dock1",#N/A,TRUE,"DOCKS";"tcars1",#N/A,TRUE,"TCARS";"trucks1",#N/A,TRUE,"TTRUCKS";"sol1",#N/A,TRUE,"Solvents";"wwt1",#N/A,TRUE,"WWT";"fug",#N/A,TRUE,"Fugitives"}</definedName>
    <definedName name="wrn.rp1._1_1_5" localSheetId="7" hidden="1">{"sum1",#N/A,TRUE,"Summary";"boil",#N/A,TRUE,"Boilers";"paints95",#N/A,TRUE,"Paints";"tanks95",#N/A,TRUE,"TANKINBD";"dock1",#N/A,TRUE,"DOCKS";"tcars1",#N/A,TRUE,"TCARS";"trucks1",#N/A,TRUE,"TTRUCKS";"sol1",#N/A,TRUE,"Solvents";"wwt1",#N/A,TRUE,"WWT";"fug",#N/A,TRUE,"Fugitives"}</definedName>
    <definedName name="wrn.rp1._1_1_5" localSheetId="14" hidden="1">{"sum1",#N/A,TRUE,"Summary";"boil",#N/A,TRUE,"Boilers";"paints95",#N/A,TRUE,"Paints";"tanks95",#N/A,TRUE,"TANKINBD";"dock1",#N/A,TRUE,"DOCKS";"tcars1",#N/A,TRUE,"TCARS";"trucks1",#N/A,TRUE,"TTRUCKS";"sol1",#N/A,TRUE,"Solvents";"wwt1",#N/A,TRUE,"WWT";"fug",#N/A,TRUE,"Fugitives"}</definedName>
    <definedName name="wrn.rp1._1_1_5" hidden="1">{"sum1",#N/A,TRUE,"Summary";"boil",#N/A,TRUE,"Boilers";"paints95",#N/A,TRUE,"Paints";"tanks95",#N/A,TRUE,"TANKINBD";"dock1",#N/A,TRUE,"DOCKS";"tcars1",#N/A,TRUE,"TCARS";"trucks1",#N/A,TRUE,"TTRUCKS";"sol1",#N/A,TRUE,"Solvents";"wwt1",#N/A,TRUE,"WWT";"fug",#N/A,TRUE,"Fugitives"}</definedName>
    <definedName name="wrn.rp1._1_1_5_1" localSheetId="12" hidden="1">{"sum1",#N/A,TRUE,"Summary";"boil",#N/A,TRUE,"Boilers";"paints95",#N/A,TRUE,"Paints";"tanks95",#N/A,TRUE,"TANKINBD";"dock1",#N/A,TRUE,"DOCKS";"tcars1",#N/A,TRUE,"TCARS";"trucks1",#N/A,TRUE,"TTRUCKS";"sol1",#N/A,TRUE,"Solvents";"wwt1",#N/A,TRUE,"WWT";"fug",#N/A,TRUE,"Fugitives"}</definedName>
    <definedName name="wrn.rp1._1_1_5_1" localSheetId="7" hidden="1">{"sum1",#N/A,TRUE,"Summary";"boil",#N/A,TRUE,"Boilers";"paints95",#N/A,TRUE,"Paints";"tanks95",#N/A,TRUE,"TANKINBD";"dock1",#N/A,TRUE,"DOCKS";"tcars1",#N/A,TRUE,"TCARS";"trucks1",#N/A,TRUE,"TTRUCKS";"sol1",#N/A,TRUE,"Solvents";"wwt1",#N/A,TRUE,"WWT";"fug",#N/A,TRUE,"Fugitives"}</definedName>
    <definedName name="wrn.rp1._1_1_5_1" localSheetId="14" hidden="1">{"sum1",#N/A,TRUE,"Summary";"boil",#N/A,TRUE,"Boilers";"paints95",#N/A,TRUE,"Paints";"tanks95",#N/A,TRUE,"TANKINBD";"dock1",#N/A,TRUE,"DOCKS";"tcars1",#N/A,TRUE,"TCARS";"trucks1",#N/A,TRUE,"TTRUCKS";"sol1",#N/A,TRUE,"Solvents";"wwt1",#N/A,TRUE,"WWT";"fug",#N/A,TRUE,"Fugitives"}</definedName>
    <definedName name="wrn.rp1._1_1_5_1" hidden="1">{"sum1",#N/A,TRUE,"Summary";"boil",#N/A,TRUE,"Boilers";"paints95",#N/A,TRUE,"Paints";"tanks95",#N/A,TRUE,"TANKINBD";"dock1",#N/A,TRUE,"DOCKS";"tcars1",#N/A,TRUE,"TCARS";"trucks1",#N/A,TRUE,"TTRUCKS";"sol1",#N/A,TRUE,"Solvents";"wwt1",#N/A,TRUE,"WWT";"fug",#N/A,TRUE,"Fugitives"}</definedName>
    <definedName name="wrn.rp1._1_1_5_2" localSheetId="12" hidden="1">{"sum1",#N/A,TRUE,"Summary";"boil",#N/A,TRUE,"Boilers";"paints95",#N/A,TRUE,"Paints";"tanks95",#N/A,TRUE,"TANKINBD";"dock1",#N/A,TRUE,"DOCKS";"tcars1",#N/A,TRUE,"TCARS";"trucks1",#N/A,TRUE,"TTRUCKS";"sol1",#N/A,TRUE,"Solvents";"wwt1",#N/A,TRUE,"WWT";"fug",#N/A,TRUE,"Fugitives"}</definedName>
    <definedName name="wrn.rp1._1_1_5_2" localSheetId="7" hidden="1">{"sum1",#N/A,TRUE,"Summary";"boil",#N/A,TRUE,"Boilers";"paints95",#N/A,TRUE,"Paints";"tanks95",#N/A,TRUE,"TANKINBD";"dock1",#N/A,TRUE,"DOCKS";"tcars1",#N/A,TRUE,"TCARS";"trucks1",#N/A,TRUE,"TTRUCKS";"sol1",#N/A,TRUE,"Solvents";"wwt1",#N/A,TRUE,"WWT";"fug",#N/A,TRUE,"Fugitives"}</definedName>
    <definedName name="wrn.rp1._1_1_5_2" localSheetId="14" hidden="1">{"sum1",#N/A,TRUE,"Summary";"boil",#N/A,TRUE,"Boilers";"paints95",#N/A,TRUE,"Paints";"tanks95",#N/A,TRUE,"TANKINBD";"dock1",#N/A,TRUE,"DOCKS";"tcars1",#N/A,TRUE,"TCARS";"trucks1",#N/A,TRUE,"TTRUCKS";"sol1",#N/A,TRUE,"Solvents";"wwt1",#N/A,TRUE,"WWT";"fug",#N/A,TRUE,"Fugitives"}</definedName>
    <definedName name="wrn.rp1._1_1_5_2" hidden="1">{"sum1",#N/A,TRUE,"Summary";"boil",#N/A,TRUE,"Boilers";"paints95",#N/A,TRUE,"Paints";"tanks95",#N/A,TRUE,"TANKINBD";"dock1",#N/A,TRUE,"DOCKS";"tcars1",#N/A,TRUE,"TCARS";"trucks1",#N/A,TRUE,"TTRUCKS";"sol1",#N/A,TRUE,"Solvents";"wwt1",#N/A,TRUE,"WWT";"fug",#N/A,TRUE,"Fugitives"}</definedName>
    <definedName name="wrn.rp1._1_2" localSheetId="12" hidden="1">{"sum1",#N/A,TRUE,"Summary";"boil",#N/A,TRUE,"Boilers";"paints95",#N/A,TRUE,"Paints";"tanks95",#N/A,TRUE,"TANKINBD";"dock1",#N/A,TRUE,"DOCKS";"tcars1",#N/A,TRUE,"TCARS";"trucks1",#N/A,TRUE,"TTRUCKS";"sol1",#N/A,TRUE,"Solvents";"wwt1",#N/A,TRUE,"WWT";"fug",#N/A,TRUE,"Fugitives"}</definedName>
    <definedName name="wrn.rp1._1_2" localSheetId="7" hidden="1">{"sum1",#N/A,TRUE,"Summary";"boil",#N/A,TRUE,"Boilers";"paints95",#N/A,TRUE,"Paints";"tanks95",#N/A,TRUE,"TANKINBD";"dock1",#N/A,TRUE,"DOCKS";"tcars1",#N/A,TRUE,"TCARS";"trucks1",#N/A,TRUE,"TTRUCKS";"sol1",#N/A,TRUE,"Solvents";"wwt1",#N/A,TRUE,"WWT";"fug",#N/A,TRUE,"Fugitives"}</definedName>
    <definedName name="wrn.rp1._1_2" localSheetId="14" hidden="1">{"sum1",#N/A,TRUE,"Summary";"boil",#N/A,TRUE,"Boilers";"paints95",#N/A,TRUE,"Paints";"tanks95",#N/A,TRUE,"TANKINBD";"dock1",#N/A,TRUE,"DOCKS";"tcars1",#N/A,TRUE,"TCARS";"trucks1",#N/A,TRUE,"TTRUCKS";"sol1",#N/A,TRUE,"Solvents";"wwt1",#N/A,TRUE,"WWT";"fug",#N/A,TRUE,"Fugitives"}</definedName>
    <definedName name="wrn.rp1._1_2" hidden="1">{"sum1",#N/A,TRUE,"Summary";"boil",#N/A,TRUE,"Boilers";"paints95",#N/A,TRUE,"Paints";"tanks95",#N/A,TRUE,"TANKINBD";"dock1",#N/A,TRUE,"DOCKS";"tcars1",#N/A,TRUE,"TCARS";"trucks1",#N/A,TRUE,"TTRUCKS";"sol1",#N/A,TRUE,"Solvents";"wwt1",#N/A,TRUE,"WWT";"fug",#N/A,TRUE,"Fugitives"}</definedName>
    <definedName name="wrn.rp1._1_2_1" localSheetId="12" hidden="1">{"sum1",#N/A,TRUE,"Summary";"boil",#N/A,TRUE,"Boilers";"paints95",#N/A,TRUE,"Paints";"tanks95",#N/A,TRUE,"TANKINBD";"dock1",#N/A,TRUE,"DOCKS";"tcars1",#N/A,TRUE,"TCARS";"trucks1",#N/A,TRUE,"TTRUCKS";"sol1",#N/A,TRUE,"Solvents";"wwt1",#N/A,TRUE,"WWT";"fug",#N/A,TRUE,"Fugitives"}</definedName>
    <definedName name="wrn.rp1._1_2_1" localSheetId="7" hidden="1">{"sum1",#N/A,TRUE,"Summary";"boil",#N/A,TRUE,"Boilers";"paints95",#N/A,TRUE,"Paints";"tanks95",#N/A,TRUE,"TANKINBD";"dock1",#N/A,TRUE,"DOCKS";"tcars1",#N/A,TRUE,"TCARS";"trucks1",#N/A,TRUE,"TTRUCKS";"sol1",#N/A,TRUE,"Solvents";"wwt1",#N/A,TRUE,"WWT";"fug",#N/A,TRUE,"Fugitives"}</definedName>
    <definedName name="wrn.rp1._1_2_1" localSheetId="14" hidden="1">{"sum1",#N/A,TRUE,"Summary";"boil",#N/A,TRUE,"Boilers";"paints95",#N/A,TRUE,"Paints";"tanks95",#N/A,TRUE,"TANKINBD";"dock1",#N/A,TRUE,"DOCKS";"tcars1",#N/A,TRUE,"TCARS";"trucks1",#N/A,TRUE,"TTRUCKS";"sol1",#N/A,TRUE,"Solvents";"wwt1",#N/A,TRUE,"WWT";"fug",#N/A,TRUE,"Fugitives"}</definedName>
    <definedName name="wrn.rp1._1_2_1" hidden="1">{"sum1",#N/A,TRUE,"Summary";"boil",#N/A,TRUE,"Boilers";"paints95",#N/A,TRUE,"Paints";"tanks95",#N/A,TRUE,"TANKINBD";"dock1",#N/A,TRUE,"DOCKS";"tcars1",#N/A,TRUE,"TCARS";"trucks1",#N/A,TRUE,"TTRUCKS";"sol1",#N/A,TRUE,"Solvents";"wwt1",#N/A,TRUE,"WWT";"fug",#N/A,TRUE,"Fugitives"}</definedName>
    <definedName name="wrn.rp1._1_2_1_1" localSheetId="12" hidden="1">{"sum1",#N/A,TRUE,"Summary";"boil",#N/A,TRUE,"Boilers";"paints95",#N/A,TRUE,"Paints";"tanks95",#N/A,TRUE,"TANKINBD";"dock1",#N/A,TRUE,"DOCKS";"tcars1",#N/A,TRUE,"TCARS";"trucks1",#N/A,TRUE,"TTRUCKS";"sol1",#N/A,TRUE,"Solvents";"wwt1",#N/A,TRUE,"WWT";"fug",#N/A,TRUE,"Fugitives"}</definedName>
    <definedName name="wrn.rp1._1_2_1_1" localSheetId="7" hidden="1">{"sum1",#N/A,TRUE,"Summary";"boil",#N/A,TRUE,"Boilers";"paints95",#N/A,TRUE,"Paints";"tanks95",#N/A,TRUE,"TANKINBD";"dock1",#N/A,TRUE,"DOCKS";"tcars1",#N/A,TRUE,"TCARS";"trucks1",#N/A,TRUE,"TTRUCKS";"sol1",#N/A,TRUE,"Solvents";"wwt1",#N/A,TRUE,"WWT";"fug",#N/A,TRUE,"Fugitives"}</definedName>
    <definedName name="wrn.rp1._1_2_1_1" localSheetId="14" hidden="1">{"sum1",#N/A,TRUE,"Summary";"boil",#N/A,TRUE,"Boilers";"paints95",#N/A,TRUE,"Paints";"tanks95",#N/A,TRUE,"TANKINBD";"dock1",#N/A,TRUE,"DOCKS";"tcars1",#N/A,TRUE,"TCARS";"trucks1",#N/A,TRUE,"TTRUCKS";"sol1",#N/A,TRUE,"Solvents";"wwt1",#N/A,TRUE,"WWT";"fug",#N/A,TRUE,"Fugitives"}</definedName>
    <definedName name="wrn.rp1._1_2_1_1" hidden="1">{"sum1",#N/A,TRUE,"Summary";"boil",#N/A,TRUE,"Boilers";"paints95",#N/A,TRUE,"Paints";"tanks95",#N/A,TRUE,"TANKINBD";"dock1",#N/A,TRUE,"DOCKS";"tcars1",#N/A,TRUE,"TCARS";"trucks1",#N/A,TRUE,"TTRUCKS";"sol1",#N/A,TRUE,"Solvents";"wwt1",#N/A,TRUE,"WWT";"fug",#N/A,TRUE,"Fugitives"}</definedName>
    <definedName name="wrn.rp1._1_2_1_2" localSheetId="12" hidden="1">{"sum1",#N/A,TRUE,"Summary";"boil",#N/A,TRUE,"Boilers";"paints95",#N/A,TRUE,"Paints";"tanks95",#N/A,TRUE,"TANKINBD";"dock1",#N/A,TRUE,"DOCKS";"tcars1",#N/A,TRUE,"TCARS";"trucks1",#N/A,TRUE,"TTRUCKS";"sol1",#N/A,TRUE,"Solvents";"wwt1",#N/A,TRUE,"WWT";"fug",#N/A,TRUE,"Fugitives"}</definedName>
    <definedName name="wrn.rp1._1_2_1_2" localSheetId="7" hidden="1">{"sum1",#N/A,TRUE,"Summary";"boil",#N/A,TRUE,"Boilers";"paints95",#N/A,TRUE,"Paints";"tanks95",#N/A,TRUE,"TANKINBD";"dock1",#N/A,TRUE,"DOCKS";"tcars1",#N/A,TRUE,"TCARS";"trucks1",#N/A,TRUE,"TTRUCKS";"sol1",#N/A,TRUE,"Solvents";"wwt1",#N/A,TRUE,"WWT";"fug",#N/A,TRUE,"Fugitives"}</definedName>
    <definedName name="wrn.rp1._1_2_1_2" localSheetId="14" hidden="1">{"sum1",#N/A,TRUE,"Summary";"boil",#N/A,TRUE,"Boilers";"paints95",#N/A,TRUE,"Paints";"tanks95",#N/A,TRUE,"TANKINBD";"dock1",#N/A,TRUE,"DOCKS";"tcars1",#N/A,TRUE,"TCARS";"trucks1",#N/A,TRUE,"TTRUCKS";"sol1",#N/A,TRUE,"Solvents";"wwt1",#N/A,TRUE,"WWT";"fug",#N/A,TRUE,"Fugitives"}</definedName>
    <definedName name="wrn.rp1._1_2_1_2" hidden="1">{"sum1",#N/A,TRUE,"Summary";"boil",#N/A,TRUE,"Boilers";"paints95",#N/A,TRUE,"Paints";"tanks95",#N/A,TRUE,"TANKINBD";"dock1",#N/A,TRUE,"DOCKS";"tcars1",#N/A,TRUE,"TCARS";"trucks1",#N/A,TRUE,"TTRUCKS";"sol1",#N/A,TRUE,"Solvents";"wwt1",#N/A,TRUE,"WWT";"fug",#N/A,TRUE,"Fugitives"}</definedName>
    <definedName name="wrn.rp1._1_2_2" localSheetId="12" hidden="1">{"sum1",#N/A,TRUE,"Summary";"boil",#N/A,TRUE,"Boilers";"paints95",#N/A,TRUE,"Paints";"tanks95",#N/A,TRUE,"TANKINBD";"dock1",#N/A,TRUE,"DOCKS";"tcars1",#N/A,TRUE,"TCARS";"trucks1",#N/A,TRUE,"TTRUCKS";"sol1",#N/A,TRUE,"Solvents";"wwt1",#N/A,TRUE,"WWT";"fug",#N/A,TRUE,"Fugitives"}</definedName>
    <definedName name="wrn.rp1._1_2_2" localSheetId="7" hidden="1">{"sum1",#N/A,TRUE,"Summary";"boil",#N/A,TRUE,"Boilers";"paints95",#N/A,TRUE,"Paints";"tanks95",#N/A,TRUE,"TANKINBD";"dock1",#N/A,TRUE,"DOCKS";"tcars1",#N/A,TRUE,"TCARS";"trucks1",#N/A,TRUE,"TTRUCKS";"sol1",#N/A,TRUE,"Solvents";"wwt1",#N/A,TRUE,"WWT";"fug",#N/A,TRUE,"Fugitives"}</definedName>
    <definedName name="wrn.rp1._1_2_2" localSheetId="14" hidden="1">{"sum1",#N/A,TRUE,"Summary";"boil",#N/A,TRUE,"Boilers";"paints95",#N/A,TRUE,"Paints";"tanks95",#N/A,TRUE,"TANKINBD";"dock1",#N/A,TRUE,"DOCKS";"tcars1",#N/A,TRUE,"TCARS";"trucks1",#N/A,TRUE,"TTRUCKS";"sol1",#N/A,TRUE,"Solvents";"wwt1",#N/A,TRUE,"WWT";"fug",#N/A,TRUE,"Fugitives"}</definedName>
    <definedName name="wrn.rp1._1_2_2" hidden="1">{"sum1",#N/A,TRUE,"Summary";"boil",#N/A,TRUE,"Boilers";"paints95",#N/A,TRUE,"Paints";"tanks95",#N/A,TRUE,"TANKINBD";"dock1",#N/A,TRUE,"DOCKS";"tcars1",#N/A,TRUE,"TCARS";"trucks1",#N/A,TRUE,"TTRUCKS";"sol1",#N/A,TRUE,"Solvents";"wwt1",#N/A,TRUE,"WWT";"fug",#N/A,TRUE,"Fugitives"}</definedName>
    <definedName name="wrn.rp1._1_2_2_1" localSheetId="12" hidden="1">{"sum1",#N/A,TRUE,"Summary";"boil",#N/A,TRUE,"Boilers";"paints95",#N/A,TRUE,"Paints";"tanks95",#N/A,TRUE,"TANKINBD";"dock1",#N/A,TRUE,"DOCKS";"tcars1",#N/A,TRUE,"TCARS";"trucks1",#N/A,TRUE,"TTRUCKS";"sol1",#N/A,TRUE,"Solvents";"wwt1",#N/A,TRUE,"WWT";"fug",#N/A,TRUE,"Fugitives"}</definedName>
    <definedName name="wrn.rp1._1_2_2_1" localSheetId="7" hidden="1">{"sum1",#N/A,TRUE,"Summary";"boil",#N/A,TRUE,"Boilers";"paints95",#N/A,TRUE,"Paints";"tanks95",#N/A,TRUE,"TANKINBD";"dock1",#N/A,TRUE,"DOCKS";"tcars1",#N/A,TRUE,"TCARS";"trucks1",#N/A,TRUE,"TTRUCKS";"sol1",#N/A,TRUE,"Solvents";"wwt1",#N/A,TRUE,"WWT";"fug",#N/A,TRUE,"Fugitives"}</definedName>
    <definedName name="wrn.rp1._1_2_2_1" localSheetId="14" hidden="1">{"sum1",#N/A,TRUE,"Summary";"boil",#N/A,TRUE,"Boilers";"paints95",#N/A,TRUE,"Paints";"tanks95",#N/A,TRUE,"TANKINBD";"dock1",#N/A,TRUE,"DOCKS";"tcars1",#N/A,TRUE,"TCARS";"trucks1",#N/A,TRUE,"TTRUCKS";"sol1",#N/A,TRUE,"Solvents";"wwt1",#N/A,TRUE,"WWT";"fug",#N/A,TRUE,"Fugitives"}</definedName>
    <definedName name="wrn.rp1._1_2_2_1" hidden="1">{"sum1",#N/A,TRUE,"Summary";"boil",#N/A,TRUE,"Boilers";"paints95",#N/A,TRUE,"Paints";"tanks95",#N/A,TRUE,"TANKINBD";"dock1",#N/A,TRUE,"DOCKS";"tcars1",#N/A,TRUE,"TCARS";"trucks1",#N/A,TRUE,"TTRUCKS";"sol1",#N/A,TRUE,"Solvents";"wwt1",#N/A,TRUE,"WWT";"fug",#N/A,TRUE,"Fugitives"}</definedName>
    <definedName name="wrn.rp1._1_2_2_2" localSheetId="12" hidden="1">{"sum1",#N/A,TRUE,"Summary";"boil",#N/A,TRUE,"Boilers";"paints95",#N/A,TRUE,"Paints";"tanks95",#N/A,TRUE,"TANKINBD";"dock1",#N/A,TRUE,"DOCKS";"tcars1",#N/A,TRUE,"TCARS";"trucks1",#N/A,TRUE,"TTRUCKS";"sol1",#N/A,TRUE,"Solvents";"wwt1",#N/A,TRUE,"WWT";"fug",#N/A,TRUE,"Fugitives"}</definedName>
    <definedName name="wrn.rp1._1_2_2_2" localSheetId="7" hidden="1">{"sum1",#N/A,TRUE,"Summary";"boil",#N/A,TRUE,"Boilers";"paints95",#N/A,TRUE,"Paints";"tanks95",#N/A,TRUE,"TANKINBD";"dock1",#N/A,TRUE,"DOCKS";"tcars1",#N/A,TRUE,"TCARS";"trucks1",#N/A,TRUE,"TTRUCKS";"sol1",#N/A,TRUE,"Solvents";"wwt1",#N/A,TRUE,"WWT";"fug",#N/A,TRUE,"Fugitives"}</definedName>
    <definedName name="wrn.rp1._1_2_2_2" localSheetId="14" hidden="1">{"sum1",#N/A,TRUE,"Summary";"boil",#N/A,TRUE,"Boilers";"paints95",#N/A,TRUE,"Paints";"tanks95",#N/A,TRUE,"TANKINBD";"dock1",#N/A,TRUE,"DOCKS";"tcars1",#N/A,TRUE,"TCARS";"trucks1",#N/A,TRUE,"TTRUCKS";"sol1",#N/A,TRUE,"Solvents";"wwt1",#N/A,TRUE,"WWT";"fug",#N/A,TRUE,"Fugitives"}</definedName>
    <definedName name="wrn.rp1._1_2_2_2" hidden="1">{"sum1",#N/A,TRUE,"Summary";"boil",#N/A,TRUE,"Boilers";"paints95",#N/A,TRUE,"Paints";"tanks95",#N/A,TRUE,"TANKINBD";"dock1",#N/A,TRUE,"DOCKS";"tcars1",#N/A,TRUE,"TCARS";"trucks1",#N/A,TRUE,"TTRUCKS";"sol1",#N/A,TRUE,"Solvents";"wwt1",#N/A,TRUE,"WWT";"fug",#N/A,TRUE,"Fugitives"}</definedName>
    <definedName name="wrn.rp1._1_2_3" localSheetId="12" hidden="1">{"sum1",#N/A,TRUE,"Summary";"boil",#N/A,TRUE,"Boilers";"paints95",#N/A,TRUE,"Paints";"tanks95",#N/A,TRUE,"TANKINBD";"dock1",#N/A,TRUE,"DOCKS";"tcars1",#N/A,TRUE,"TCARS";"trucks1",#N/A,TRUE,"TTRUCKS";"sol1",#N/A,TRUE,"Solvents";"wwt1",#N/A,TRUE,"WWT";"fug",#N/A,TRUE,"Fugitives"}</definedName>
    <definedName name="wrn.rp1._1_2_3" localSheetId="7" hidden="1">{"sum1",#N/A,TRUE,"Summary";"boil",#N/A,TRUE,"Boilers";"paints95",#N/A,TRUE,"Paints";"tanks95",#N/A,TRUE,"TANKINBD";"dock1",#N/A,TRUE,"DOCKS";"tcars1",#N/A,TRUE,"TCARS";"trucks1",#N/A,TRUE,"TTRUCKS";"sol1",#N/A,TRUE,"Solvents";"wwt1",#N/A,TRUE,"WWT";"fug",#N/A,TRUE,"Fugitives"}</definedName>
    <definedName name="wrn.rp1._1_2_3" localSheetId="14" hidden="1">{"sum1",#N/A,TRUE,"Summary";"boil",#N/A,TRUE,"Boilers";"paints95",#N/A,TRUE,"Paints";"tanks95",#N/A,TRUE,"TANKINBD";"dock1",#N/A,TRUE,"DOCKS";"tcars1",#N/A,TRUE,"TCARS";"trucks1",#N/A,TRUE,"TTRUCKS";"sol1",#N/A,TRUE,"Solvents";"wwt1",#N/A,TRUE,"WWT";"fug",#N/A,TRUE,"Fugitives"}</definedName>
    <definedName name="wrn.rp1._1_2_3" hidden="1">{"sum1",#N/A,TRUE,"Summary";"boil",#N/A,TRUE,"Boilers";"paints95",#N/A,TRUE,"Paints";"tanks95",#N/A,TRUE,"TANKINBD";"dock1",#N/A,TRUE,"DOCKS";"tcars1",#N/A,TRUE,"TCARS";"trucks1",#N/A,TRUE,"TTRUCKS";"sol1",#N/A,TRUE,"Solvents";"wwt1",#N/A,TRUE,"WWT";"fug",#N/A,TRUE,"Fugitives"}</definedName>
    <definedName name="wrn.rp1._1_2_3_1" localSheetId="12" hidden="1">{"sum1",#N/A,TRUE,"Summary";"boil",#N/A,TRUE,"Boilers";"paints95",#N/A,TRUE,"Paints";"tanks95",#N/A,TRUE,"TANKINBD";"dock1",#N/A,TRUE,"DOCKS";"tcars1",#N/A,TRUE,"TCARS";"trucks1",#N/A,TRUE,"TTRUCKS";"sol1",#N/A,TRUE,"Solvents";"wwt1",#N/A,TRUE,"WWT";"fug",#N/A,TRUE,"Fugitives"}</definedName>
    <definedName name="wrn.rp1._1_2_3_1" localSheetId="7" hidden="1">{"sum1",#N/A,TRUE,"Summary";"boil",#N/A,TRUE,"Boilers";"paints95",#N/A,TRUE,"Paints";"tanks95",#N/A,TRUE,"TANKINBD";"dock1",#N/A,TRUE,"DOCKS";"tcars1",#N/A,TRUE,"TCARS";"trucks1",#N/A,TRUE,"TTRUCKS";"sol1",#N/A,TRUE,"Solvents";"wwt1",#N/A,TRUE,"WWT";"fug",#N/A,TRUE,"Fugitives"}</definedName>
    <definedName name="wrn.rp1._1_2_3_1" localSheetId="14" hidden="1">{"sum1",#N/A,TRUE,"Summary";"boil",#N/A,TRUE,"Boilers";"paints95",#N/A,TRUE,"Paints";"tanks95",#N/A,TRUE,"TANKINBD";"dock1",#N/A,TRUE,"DOCKS";"tcars1",#N/A,TRUE,"TCARS";"trucks1",#N/A,TRUE,"TTRUCKS";"sol1",#N/A,TRUE,"Solvents";"wwt1",#N/A,TRUE,"WWT";"fug",#N/A,TRUE,"Fugitives"}</definedName>
    <definedName name="wrn.rp1._1_2_3_1" hidden="1">{"sum1",#N/A,TRUE,"Summary";"boil",#N/A,TRUE,"Boilers";"paints95",#N/A,TRUE,"Paints";"tanks95",#N/A,TRUE,"TANKINBD";"dock1",#N/A,TRUE,"DOCKS";"tcars1",#N/A,TRUE,"TCARS";"trucks1",#N/A,TRUE,"TTRUCKS";"sol1",#N/A,TRUE,"Solvents";"wwt1",#N/A,TRUE,"WWT";"fug",#N/A,TRUE,"Fugitives"}</definedName>
    <definedName name="wrn.rp1._1_2_3_2" localSheetId="12" hidden="1">{"sum1",#N/A,TRUE,"Summary";"boil",#N/A,TRUE,"Boilers";"paints95",#N/A,TRUE,"Paints";"tanks95",#N/A,TRUE,"TANKINBD";"dock1",#N/A,TRUE,"DOCKS";"tcars1",#N/A,TRUE,"TCARS";"trucks1",#N/A,TRUE,"TTRUCKS";"sol1",#N/A,TRUE,"Solvents";"wwt1",#N/A,TRUE,"WWT";"fug",#N/A,TRUE,"Fugitives"}</definedName>
    <definedName name="wrn.rp1._1_2_3_2" localSheetId="7" hidden="1">{"sum1",#N/A,TRUE,"Summary";"boil",#N/A,TRUE,"Boilers";"paints95",#N/A,TRUE,"Paints";"tanks95",#N/A,TRUE,"TANKINBD";"dock1",#N/A,TRUE,"DOCKS";"tcars1",#N/A,TRUE,"TCARS";"trucks1",#N/A,TRUE,"TTRUCKS";"sol1",#N/A,TRUE,"Solvents";"wwt1",#N/A,TRUE,"WWT";"fug",#N/A,TRUE,"Fugitives"}</definedName>
    <definedName name="wrn.rp1._1_2_3_2" localSheetId="14" hidden="1">{"sum1",#N/A,TRUE,"Summary";"boil",#N/A,TRUE,"Boilers";"paints95",#N/A,TRUE,"Paints";"tanks95",#N/A,TRUE,"TANKINBD";"dock1",#N/A,TRUE,"DOCKS";"tcars1",#N/A,TRUE,"TCARS";"trucks1",#N/A,TRUE,"TTRUCKS";"sol1",#N/A,TRUE,"Solvents";"wwt1",#N/A,TRUE,"WWT";"fug",#N/A,TRUE,"Fugitives"}</definedName>
    <definedName name="wrn.rp1._1_2_3_2" hidden="1">{"sum1",#N/A,TRUE,"Summary";"boil",#N/A,TRUE,"Boilers";"paints95",#N/A,TRUE,"Paints";"tanks95",#N/A,TRUE,"TANKINBD";"dock1",#N/A,TRUE,"DOCKS";"tcars1",#N/A,TRUE,"TCARS";"trucks1",#N/A,TRUE,"TTRUCKS";"sol1",#N/A,TRUE,"Solvents";"wwt1",#N/A,TRUE,"WWT";"fug",#N/A,TRUE,"Fugitives"}</definedName>
    <definedName name="wrn.rp1._1_2_4" localSheetId="12" hidden="1">{"sum1",#N/A,TRUE,"Summary";"boil",#N/A,TRUE,"Boilers";"paints95",#N/A,TRUE,"Paints";"tanks95",#N/A,TRUE,"TANKINBD";"dock1",#N/A,TRUE,"DOCKS";"tcars1",#N/A,TRUE,"TCARS";"trucks1",#N/A,TRUE,"TTRUCKS";"sol1",#N/A,TRUE,"Solvents";"wwt1",#N/A,TRUE,"WWT";"fug",#N/A,TRUE,"Fugitives"}</definedName>
    <definedName name="wrn.rp1._1_2_4" localSheetId="7" hidden="1">{"sum1",#N/A,TRUE,"Summary";"boil",#N/A,TRUE,"Boilers";"paints95",#N/A,TRUE,"Paints";"tanks95",#N/A,TRUE,"TANKINBD";"dock1",#N/A,TRUE,"DOCKS";"tcars1",#N/A,TRUE,"TCARS";"trucks1",#N/A,TRUE,"TTRUCKS";"sol1",#N/A,TRUE,"Solvents";"wwt1",#N/A,TRUE,"WWT";"fug",#N/A,TRUE,"Fugitives"}</definedName>
    <definedName name="wrn.rp1._1_2_4" localSheetId="14" hidden="1">{"sum1",#N/A,TRUE,"Summary";"boil",#N/A,TRUE,"Boilers";"paints95",#N/A,TRUE,"Paints";"tanks95",#N/A,TRUE,"TANKINBD";"dock1",#N/A,TRUE,"DOCKS";"tcars1",#N/A,TRUE,"TCARS";"trucks1",#N/A,TRUE,"TTRUCKS";"sol1",#N/A,TRUE,"Solvents";"wwt1",#N/A,TRUE,"WWT";"fug",#N/A,TRUE,"Fugitives"}</definedName>
    <definedName name="wrn.rp1._1_2_4" hidden="1">{"sum1",#N/A,TRUE,"Summary";"boil",#N/A,TRUE,"Boilers";"paints95",#N/A,TRUE,"Paints";"tanks95",#N/A,TRUE,"TANKINBD";"dock1",#N/A,TRUE,"DOCKS";"tcars1",#N/A,TRUE,"TCARS";"trucks1",#N/A,TRUE,"TTRUCKS";"sol1",#N/A,TRUE,"Solvents";"wwt1",#N/A,TRUE,"WWT";"fug",#N/A,TRUE,"Fugitives"}</definedName>
    <definedName name="wrn.rp1._1_2_4_1" localSheetId="12" hidden="1">{"sum1",#N/A,TRUE,"Summary";"boil",#N/A,TRUE,"Boilers";"paints95",#N/A,TRUE,"Paints";"tanks95",#N/A,TRUE,"TANKINBD";"dock1",#N/A,TRUE,"DOCKS";"tcars1",#N/A,TRUE,"TCARS";"trucks1",#N/A,TRUE,"TTRUCKS";"sol1",#N/A,TRUE,"Solvents";"wwt1",#N/A,TRUE,"WWT";"fug",#N/A,TRUE,"Fugitives"}</definedName>
    <definedName name="wrn.rp1._1_2_4_1" localSheetId="7" hidden="1">{"sum1",#N/A,TRUE,"Summary";"boil",#N/A,TRUE,"Boilers";"paints95",#N/A,TRUE,"Paints";"tanks95",#N/A,TRUE,"TANKINBD";"dock1",#N/A,TRUE,"DOCKS";"tcars1",#N/A,TRUE,"TCARS";"trucks1",#N/A,TRUE,"TTRUCKS";"sol1",#N/A,TRUE,"Solvents";"wwt1",#N/A,TRUE,"WWT";"fug",#N/A,TRUE,"Fugitives"}</definedName>
    <definedName name="wrn.rp1._1_2_4_1" localSheetId="14" hidden="1">{"sum1",#N/A,TRUE,"Summary";"boil",#N/A,TRUE,"Boilers";"paints95",#N/A,TRUE,"Paints";"tanks95",#N/A,TRUE,"TANKINBD";"dock1",#N/A,TRUE,"DOCKS";"tcars1",#N/A,TRUE,"TCARS";"trucks1",#N/A,TRUE,"TTRUCKS";"sol1",#N/A,TRUE,"Solvents";"wwt1",#N/A,TRUE,"WWT";"fug",#N/A,TRUE,"Fugitives"}</definedName>
    <definedName name="wrn.rp1._1_2_4_1" hidden="1">{"sum1",#N/A,TRUE,"Summary";"boil",#N/A,TRUE,"Boilers";"paints95",#N/A,TRUE,"Paints";"tanks95",#N/A,TRUE,"TANKINBD";"dock1",#N/A,TRUE,"DOCKS";"tcars1",#N/A,TRUE,"TCARS";"trucks1",#N/A,TRUE,"TTRUCKS";"sol1",#N/A,TRUE,"Solvents";"wwt1",#N/A,TRUE,"WWT";"fug",#N/A,TRUE,"Fugitives"}</definedName>
    <definedName name="wrn.rp1._1_2_4_2" localSheetId="12" hidden="1">{"sum1",#N/A,TRUE,"Summary";"boil",#N/A,TRUE,"Boilers";"paints95",#N/A,TRUE,"Paints";"tanks95",#N/A,TRUE,"TANKINBD";"dock1",#N/A,TRUE,"DOCKS";"tcars1",#N/A,TRUE,"TCARS";"trucks1",#N/A,TRUE,"TTRUCKS";"sol1",#N/A,TRUE,"Solvents";"wwt1",#N/A,TRUE,"WWT";"fug",#N/A,TRUE,"Fugitives"}</definedName>
    <definedName name="wrn.rp1._1_2_4_2" localSheetId="7" hidden="1">{"sum1",#N/A,TRUE,"Summary";"boil",#N/A,TRUE,"Boilers";"paints95",#N/A,TRUE,"Paints";"tanks95",#N/A,TRUE,"TANKINBD";"dock1",#N/A,TRUE,"DOCKS";"tcars1",#N/A,TRUE,"TCARS";"trucks1",#N/A,TRUE,"TTRUCKS";"sol1",#N/A,TRUE,"Solvents";"wwt1",#N/A,TRUE,"WWT";"fug",#N/A,TRUE,"Fugitives"}</definedName>
    <definedName name="wrn.rp1._1_2_4_2" localSheetId="14" hidden="1">{"sum1",#N/A,TRUE,"Summary";"boil",#N/A,TRUE,"Boilers";"paints95",#N/A,TRUE,"Paints";"tanks95",#N/A,TRUE,"TANKINBD";"dock1",#N/A,TRUE,"DOCKS";"tcars1",#N/A,TRUE,"TCARS";"trucks1",#N/A,TRUE,"TTRUCKS";"sol1",#N/A,TRUE,"Solvents";"wwt1",#N/A,TRUE,"WWT";"fug",#N/A,TRUE,"Fugitives"}</definedName>
    <definedName name="wrn.rp1._1_2_4_2" hidden="1">{"sum1",#N/A,TRUE,"Summary";"boil",#N/A,TRUE,"Boilers";"paints95",#N/A,TRUE,"Paints";"tanks95",#N/A,TRUE,"TANKINBD";"dock1",#N/A,TRUE,"DOCKS";"tcars1",#N/A,TRUE,"TCARS";"trucks1",#N/A,TRUE,"TTRUCKS";"sol1",#N/A,TRUE,"Solvents";"wwt1",#N/A,TRUE,"WWT";"fug",#N/A,TRUE,"Fugitives"}</definedName>
    <definedName name="wrn.rp1._1_2_5" localSheetId="12" hidden="1">{"sum1",#N/A,TRUE,"Summary";"boil",#N/A,TRUE,"Boilers";"paints95",#N/A,TRUE,"Paints";"tanks95",#N/A,TRUE,"TANKINBD";"dock1",#N/A,TRUE,"DOCKS";"tcars1",#N/A,TRUE,"TCARS";"trucks1",#N/A,TRUE,"TTRUCKS";"sol1",#N/A,TRUE,"Solvents";"wwt1",#N/A,TRUE,"WWT";"fug",#N/A,TRUE,"Fugitives"}</definedName>
    <definedName name="wrn.rp1._1_2_5" localSheetId="7" hidden="1">{"sum1",#N/A,TRUE,"Summary";"boil",#N/A,TRUE,"Boilers";"paints95",#N/A,TRUE,"Paints";"tanks95",#N/A,TRUE,"TANKINBD";"dock1",#N/A,TRUE,"DOCKS";"tcars1",#N/A,TRUE,"TCARS";"trucks1",#N/A,TRUE,"TTRUCKS";"sol1",#N/A,TRUE,"Solvents";"wwt1",#N/A,TRUE,"WWT";"fug",#N/A,TRUE,"Fugitives"}</definedName>
    <definedName name="wrn.rp1._1_2_5" localSheetId="14" hidden="1">{"sum1",#N/A,TRUE,"Summary";"boil",#N/A,TRUE,"Boilers";"paints95",#N/A,TRUE,"Paints";"tanks95",#N/A,TRUE,"TANKINBD";"dock1",#N/A,TRUE,"DOCKS";"tcars1",#N/A,TRUE,"TCARS";"trucks1",#N/A,TRUE,"TTRUCKS";"sol1",#N/A,TRUE,"Solvents";"wwt1",#N/A,TRUE,"WWT";"fug",#N/A,TRUE,"Fugitives"}</definedName>
    <definedName name="wrn.rp1._1_2_5" hidden="1">{"sum1",#N/A,TRUE,"Summary";"boil",#N/A,TRUE,"Boilers";"paints95",#N/A,TRUE,"Paints";"tanks95",#N/A,TRUE,"TANKINBD";"dock1",#N/A,TRUE,"DOCKS";"tcars1",#N/A,TRUE,"TCARS";"trucks1",#N/A,TRUE,"TTRUCKS";"sol1",#N/A,TRUE,"Solvents";"wwt1",#N/A,TRUE,"WWT";"fug",#N/A,TRUE,"Fugitives"}</definedName>
    <definedName name="wrn.rp1._1_2_5_1" localSheetId="12" hidden="1">{"sum1",#N/A,TRUE,"Summary";"boil",#N/A,TRUE,"Boilers";"paints95",#N/A,TRUE,"Paints";"tanks95",#N/A,TRUE,"TANKINBD";"dock1",#N/A,TRUE,"DOCKS";"tcars1",#N/A,TRUE,"TCARS";"trucks1",#N/A,TRUE,"TTRUCKS";"sol1",#N/A,TRUE,"Solvents";"wwt1",#N/A,TRUE,"WWT";"fug",#N/A,TRUE,"Fugitives"}</definedName>
    <definedName name="wrn.rp1._1_2_5_1" localSheetId="7" hidden="1">{"sum1",#N/A,TRUE,"Summary";"boil",#N/A,TRUE,"Boilers";"paints95",#N/A,TRUE,"Paints";"tanks95",#N/A,TRUE,"TANKINBD";"dock1",#N/A,TRUE,"DOCKS";"tcars1",#N/A,TRUE,"TCARS";"trucks1",#N/A,TRUE,"TTRUCKS";"sol1",#N/A,TRUE,"Solvents";"wwt1",#N/A,TRUE,"WWT";"fug",#N/A,TRUE,"Fugitives"}</definedName>
    <definedName name="wrn.rp1._1_2_5_1" localSheetId="14" hidden="1">{"sum1",#N/A,TRUE,"Summary";"boil",#N/A,TRUE,"Boilers";"paints95",#N/A,TRUE,"Paints";"tanks95",#N/A,TRUE,"TANKINBD";"dock1",#N/A,TRUE,"DOCKS";"tcars1",#N/A,TRUE,"TCARS";"trucks1",#N/A,TRUE,"TTRUCKS";"sol1",#N/A,TRUE,"Solvents";"wwt1",#N/A,TRUE,"WWT";"fug",#N/A,TRUE,"Fugitives"}</definedName>
    <definedName name="wrn.rp1._1_2_5_1" hidden="1">{"sum1",#N/A,TRUE,"Summary";"boil",#N/A,TRUE,"Boilers";"paints95",#N/A,TRUE,"Paints";"tanks95",#N/A,TRUE,"TANKINBD";"dock1",#N/A,TRUE,"DOCKS";"tcars1",#N/A,TRUE,"TCARS";"trucks1",#N/A,TRUE,"TTRUCKS";"sol1",#N/A,TRUE,"Solvents";"wwt1",#N/A,TRUE,"WWT";"fug",#N/A,TRUE,"Fugitives"}</definedName>
    <definedName name="wrn.rp1._1_2_5_2" localSheetId="12" hidden="1">{"sum1",#N/A,TRUE,"Summary";"boil",#N/A,TRUE,"Boilers";"paints95",#N/A,TRUE,"Paints";"tanks95",#N/A,TRUE,"TANKINBD";"dock1",#N/A,TRUE,"DOCKS";"tcars1",#N/A,TRUE,"TCARS";"trucks1",#N/A,TRUE,"TTRUCKS";"sol1",#N/A,TRUE,"Solvents";"wwt1",#N/A,TRUE,"WWT";"fug",#N/A,TRUE,"Fugitives"}</definedName>
    <definedName name="wrn.rp1._1_2_5_2" localSheetId="7" hidden="1">{"sum1",#N/A,TRUE,"Summary";"boil",#N/A,TRUE,"Boilers";"paints95",#N/A,TRUE,"Paints";"tanks95",#N/A,TRUE,"TANKINBD";"dock1",#N/A,TRUE,"DOCKS";"tcars1",#N/A,TRUE,"TCARS";"trucks1",#N/A,TRUE,"TTRUCKS";"sol1",#N/A,TRUE,"Solvents";"wwt1",#N/A,TRUE,"WWT";"fug",#N/A,TRUE,"Fugitives"}</definedName>
    <definedName name="wrn.rp1._1_2_5_2" localSheetId="14" hidden="1">{"sum1",#N/A,TRUE,"Summary";"boil",#N/A,TRUE,"Boilers";"paints95",#N/A,TRUE,"Paints";"tanks95",#N/A,TRUE,"TANKINBD";"dock1",#N/A,TRUE,"DOCKS";"tcars1",#N/A,TRUE,"TCARS";"trucks1",#N/A,TRUE,"TTRUCKS";"sol1",#N/A,TRUE,"Solvents";"wwt1",#N/A,TRUE,"WWT";"fug",#N/A,TRUE,"Fugitives"}</definedName>
    <definedName name="wrn.rp1._1_2_5_2" hidden="1">{"sum1",#N/A,TRUE,"Summary";"boil",#N/A,TRUE,"Boilers";"paints95",#N/A,TRUE,"Paints";"tanks95",#N/A,TRUE,"TANKINBD";"dock1",#N/A,TRUE,"DOCKS";"tcars1",#N/A,TRUE,"TCARS";"trucks1",#N/A,TRUE,"TTRUCKS";"sol1",#N/A,TRUE,"Solvents";"wwt1",#N/A,TRUE,"WWT";"fug",#N/A,TRUE,"Fugitives"}</definedName>
    <definedName name="wrn.rp1._1_3" localSheetId="12" hidden="1">{"sum1",#N/A,TRUE,"Summary";"boil",#N/A,TRUE,"Boilers";"paints95",#N/A,TRUE,"Paints";"tanks95",#N/A,TRUE,"TANKINBD";"dock1",#N/A,TRUE,"DOCKS";"tcars1",#N/A,TRUE,"TCARS";"trucks1",#N/A,TRUE,"TTRUCKS";"sol1",#N/A,TRUE,"Solvents";"wwt1",#N/A,TRUE,"WWT";"fug",#N/A,TRUE,"Fugitives"}</definedName>
    <definedName name="wrn.rp1._1_3" localSheetId="7" hidden="1">{"sum1",#N/A,TRUE,"Summary";"boil",#N/A,TRUE,"Boilers";"paints95",#N/A,TRUE,"Paints";"tanks95",#N/A,TRUE,"TANKINBD";"dock1",#N/A,TRUE,"DOCKS";"tcars1",#N/A,TRUE,"TCARS";"trucks1",#N/A,TRUE,"TTRUCKS";"sol1",#N/A,TRUE,"Solvents";"wwt1",#N/A,TRUE,"WWT";"fug",#N/A,TRUE,"Fugitives"}</definedName>
    <definedName name="wrn.rp1._1_3" localSheetId="14" hidden="1">{"sum1",#N/A,TRUE,"Summary";"boil",#N/A,TRUE,"Boilers";"paints95",#N/A,TRUE,"Paints";"tanks95",#N/A,TRUE,"TANKINBD";"dock1",#N/A,TRUE,"DOCKS";"tcars1",#N/A,TRUE,"TCARS";"trucks1",#N/A,TRUE,"TTRUCKS";"sol1",#N/A,TRUE,"Solvents";"wwt1",#N/A,TRUE,"WWT";"fug",#N/A,TRUE,"Fugitives"}</definedName>
    <definedName name="wrn.rp1._1_3" hidden="1">{"sum1",#N/A,TRUE,"Summary";"boil",#N/A,TRUE,"Boilers";"paints95",#N/A,TRUE,"Paints";"tanks95",#N/A,TRUE,"TANKINBD";"dock1",#N/A,TRUE,"DOCKS";"tcars1",#N/A,TRUE,"TCARS";"trucks1",#N/A,TRUE,"TTRUCKS";"sol1",#N/A,TRUE,"Solvents";"wwt1",#N/A,TRUE,"WWT";"fug",#N/A,TRUE,"Fugitives"}</definedName>
    <definedName name="wrn.rp1._1_3_1" localSheetId="12" hidden="1">{"sum1",#N/A,TRUE,"Summary";"boil",#N/A,TRUE,"Boilers";"paints95",#N/A,TRUE,"Paints";"tanks95",#N/A,TRUE,"TANKINBD";"dock1",#N/A,TRUE,"DOCKS";"tcars1",#N/A,TRUE,"TCARS";"trucks1",#N/A,TRUE,"TTRUCKS";"sol1",#N/A,TRUE,"Solvents";"wwt1",#N/A,TRUE,"WWT";"fug",#N/A,TRUE,"Fugitives"}</definedName>
    <definedName name="wrn.rp1._1_3_1" localSheetId="7" hidden="1">{"sum1",#N/A,TRUE,"Summary";"boil",#N/A,TRUE,"Boilers";"paints95",#N/A,TRUE,"Paints";"tanks95",#N/A,TRUE,"TANKINBD";"dock1",#N/A,TRUE,"DOCKS";"tcars1",#N/A,TRUE,"TCARS";"trucks1",#N/A,TRUE,"TTRUCKS";"sol1",#N/A,TRUE,"Solvents";"wwt1",#N/A,TRUE,"WWT";"fug",#N/A,TRUE,"Fugitives"}</definedName>
    <definedName name="wrn.rp1._1_3_1" localSheetId="14" hidden="1">{"sum1",#N/A,TRUE,"Summary";"boil",#N/A,TRUE,"Boilers";"paints95",#N/A,TRUE,"Paints";"tanks95",#N/A,TRUE,"TANKINBD";"dock1",#N/A,TRUE,"DOCKS";"tcars1",#N/A,TRUE,"TCARS";"trucks1",#N/A,TRUE,"TTRUCKS";"sol1",#N/A,TRUE,"Solvents";"wwt1",#N/A,TRUE,"WWT";"fug",#N/A,TRUE,"Fugitives"}</definedName>
    <definedName name="wrn.rp1._1_3_1" hidden="1">{"sum1",#N/A,TRUE,"Summary";"boil",#N/A,TRUE,"Boilers";"paints95",#N/A,TRUE,"Paints";"tanks95",#N/A,TRUE,"TANKINBD";"dock1",#N/A,TRUE,"DOCKS";"tcars1",#N/A,TRUE,"TCARS";"trucks1",#N/A,TRUE,"TTRUCKS";"sol1",#N/A,TRUE,"Solvents";"wwt1",#N/A,TRUE,"WWT";"fug",#N/A,TRUE,"Fugitives"}</definedName>
    <definedName name="wrn.rp1._1_3_1_1" localSheetId="12" hidden="1">{"sum1",#N/A,TRUE,"Summary";"boil",#N/A,TRUE,"Boilers";"paints95",#N/A,TRUE,"Paints";"tanks95",#N/A,TRUE,"TANKINBD";"dock1",#N/A,TRUE,"DOCKS";"tcars1",#N/A,TRUE,"TCARS";"trucks1",#N/A,TRUE,"TTRUCKS";"sol1",#N/A,TRUE,"Solvents";"wwt1",#N/A,TRUE,"WWT";"fug",#N/A,TRUE,"Fugitives"}</definedName>
    <definedName name="wrn.rp1._1_3_1_1" localSheetId="7" hidden="1">{"sum1",#N/A,TRUE,"Summary";"boil",#N/A,TRUE,"Boilers";"paints95",#N/A,TRUE,"Paints";"tanks95",#N/A,TRUE,"TANKINBD";"dock1",#N/A,TRUE,"DOCKS";"tcars1",#N/A,TRUE,"TCARS";"trucks1",#N/A,TRUE,"TTRUCKS";"sol1",#N/A,TRUE,"Solvents";"wwt1",#N/A,TRUE,"WWT";"fug",#N/A,TRUE,"Fugitives"}</definedName>
    <definedName name="wrn.rp1._1_3_1_1" localSheetId="14" hidden="1">{"sum1",#N/A,TRUE,"Summary";"boil",#N/A,TRUE,"Boilers";"paints95",#N/A,TRUE,"Paints";"tanks95",#N/A,TRUE,"TANKINBD";"dock1",#N/A,TRUE,"DOCKS";"tcars1",#N/A,TRUE,"TCARS";"trucks1",#N/A,TRUE,"TTRUCKS";"sol1",#N/A,TRUE,"Solvents";"wwt1",#N/A,TRUE,"WWT";"fug",#N/A,TRUE,"Fugitives"}</definedName>
    <definedName name="wrn.rp1._1_3_1_1" hidden="1">{"sum1",#N/A,TRUE,"Summary";"boil",#N/A,TRUE,"Boilers";"paints95",#N/A,TRUE,"Paints";"tanks95",#N/A,TRUE,"TANKINBD";"dock1",#N/A,TRUE,"DOCKS";"tcars1",#N/A,TRUE,"TCARS";"trucks1",#N/A,TRUE,"TTRUCKS";"sol1",#N/A,TRUE,"Solvents";"wwt1",#N/A,TRUE,"WWT";"fug",#N/A,TRUE,"Fugitives"}</definedName>
    <definedName name="wrn.rp1._1_3_1_2" localSheetId="12" hidden="1">{"sum1",#N/A,TRUE,"Summary";"boil",#N/A,TRUE,"Boilers";"paints95",#N/A,TRUE,"Paints";"tanks95",#N/A,TRUE,"TANKINBD";"dock1",#N/A,TRUE,"DOCKS";"tcars1",#N/A,TRUE,"TCARS";"trucks1",#N/A,TRUE,"TTRUCKS";"sol1",#N/A,TRUE,"Solvents";"wwt1",#N/A,TRUE,"WWT";"fug",#N/A,TRUE,"Fugitives"}</definedName>
    <definedName name="wrn.rp1._1_3_1_2" localSheetId="7" hidden="1">{"sum1",#N/A,TRUE,"Summary";"boil",#N/A,TRUE,"Boilers";"paints95",#N/A,TRUE,"Paints";"tanks95",#N/A,TRUE,"TANKINBD";"dock1",#N/A,TRUE,"DOCKS";"tcars1",#N/A,TRUE,"TCARS";"trucks1",#N/A,TRUE,"TTRUCKS";"sol1",#N/A,TRUE,"Solvents";"wwt1",#N/A,TRUE,"WWT";"fug",#N/A,TRUE,"Fugitives"}</definedName>
    <definedName name="wrn.rp1._1_3_1_2" localSheetId="14" hidden="1">{"sum1",#N/A,TRUE,"Summary";"boil",#N/A,TRUE,"Boilers";"paints95",#N/A,TRUE,"Paints";"tanks95",#N/A,TRUE,"TANKINBD";"dock1",#N/A,TRUE,"DOCKS";"tcars1",#N/A,TRUE,"TCARS";"trucks1",#N/A,TRUE,"TTRUCKS";"sol1",#N/A,TRUE,"Solvents";"wwt1",#N/A,TRUE,"WWT";"fug",#N/A,TRUE,"Fugitives"}</definedName>
    <definedName name="wrn.rp1._1_3_1_2" hidden="1">{"sum1",#N/A,TRUE,"Summary";"boil",#N/A,TRUE,"Boilers";"paints95",#N/A,TRUE,"Paints";"tanks95",#N/A,TRUE,"TANKINBD";"dock1",#N/A,TRUE,"DOCKS";"tcars1",#N/A,TRUE,"TCARS";"trucks1",#N/A,TRUE,"TTRUCKS";"sol1",#N/A,TRUE,"Solvents";"wwt1",#N/A,TRUE,"WWT";"fug",#N/A,TRUE,"Fugitives"}</definedName>
    <definedName name="wrn.rp1._1_3_2" localSheetId="12" hidden="1">{"sum1",#N/A,TRUE,"Summary";"boil",#N/A,TRUE,"Boilers";"paints95",#N/A,TRUE,"Paints";"tanks95",#N/A,TRUE,"TANKINBD";"dock1",#N/A,TRUE,"DOCKS";"tcars1",#N/A,TRUE,"TCARS";"trucks1",#N/A,TRUE,"TTRUCKS";"sol1",#N/A,TRUE,"Solvents";"wwt1",#N/A,TRUE,"WWT";"fug",#N/A,TRUE,"Fugitives"}</definedName>
    <definedName name="wrn.rp1._1_3_2" localSheetId="7" hidden="1">{"sum1",#N/A,TRUE,"Summary";"boil",#N/A,TRUE,"Boilers";"paints95",#N/A,TRUE,"Paints";"tanks95",#N/A,TRUE,"TANKINBD";"dock1",#N/A,TRUE,"DOCKS";"tcars1",#N/A,TRUE,"TCARS";"trucks1",#N/A,TRUE,"TTRUCKS";"sol1",#N/A,TRUE,"Solvents";"wwt1",#N/A,TRUE,"WWT";"fug",#N/A,TRUE,"Fugitives"}</definedName>
    <definedName name="wrn.rp1._1_3_2" localSheetId="14" hidden="1">{"sum1",#N/A,TRUE,"Summary";"boil",#N/A,TRUE,"Boilers";"paints95",#N/A,TRUE,"Paints";"tanks95",#N/A,TRUE,"TANKINBD";"dock1",#N/A,TRUE,"DOCKS";"tcars1",#N/A,TRUE,"TCARS";"trucks1",#N/A,TRUE,"TTRUCKS";"sol1",#N/A,TRUE,"Solvents";"wwt1",#N/A,TRUE,"WWT";"fug",#N/A,TRUE,"Fugitives"}</definedName>
    <definedName name="wrn.rp1._1_3_2" hidden="1">{"sum1",#N/A,TRUE,"Summary";"boil",#N/A,TRUE,"Boilers";"paints95",#N/A,TRUE,"Paints";"tanks95",#N/A,TRUE,"TANKINBD";"dock1",#N/A,TRUE,"DOCKS";"tcars1",#N/A,TRUE,"TCARS";"trucks1",#N/A,TRUE,"TTRUCKS";"sol1",#N/A,TRUE,"Solvents";"wwt1",#N/A,TRUE,"WWT";"fug",#N/A,TRUE,"Fugitives"}</definedName>
    <definedName name="wrn.rp1._1_3_2_1" localSheetId="12" hidden="1">{"sum1",#N/A,TRUE,"Summary";"boil",#N/A,TRUE,"Boilers";"paints95",#N/A,TRUE,"Paints";"tanks95",#N/A,TRUE,"TANKINBD";"dock1",#N/A,TRUE,"DOCKS";"tcars1",#N/A,TRUE,"TCARS";"trucks1",#N/A,TRUE,"TTRUCKS";"sol1",#N/A,TRUE,"Solvents";"wwt1",#N/A,TRUE,"WWT";"fug",#N/A,TRUE,"Fugitives"}</definedName>
    <definedName name="wrn.rp1._1_3_2_1" localSheetId="7" hidden="1">{"sum1",#N/A,TRUE,"Summary";"boil",#N/A,TRUE,"Boilers";"paints95",#N/A,TRUE,"Paints";"tanks95",#N/A,TRUE,"TANKINBD";"dock1",#N/A,TRUE,"DOCKS";"tcars1",#N/A,TRUE,"TCARS";"trucks1",#N/A,TRUE,"TTRUCKS";"sol1",#N/A,TRUE,"Solvents";"wwt1",#N/A,TRUE,"WWT";"fug",#N/A,TRUE,"Fugitives"}</definedName>
    <definedName name="wrn.rp1._1_3_2_1" localSheetId="14" hidden="1">{"sum1",#N/A,TRUE,"Summary";"boil",#N/A,TRUE,"Boilers";"paints95",#N/A,TRUE,"Paints";"tanks95",#N/A,TRUE,"TANKINBD";"dock1",#N/A,TRUE,"DOCKS";"tcars1",#N/A,TRUE,"TCARS";"trucks1",#N/A,TRUE,"TTRUCKS";"sol1",#N/A,TRUE,"Solvents";"wwt1",#N/A,TRUE,"WWT";"fug",#N/A,TRUE,"Fugitives"}</definedName>
    <definedName name="wrn.rp1._1_3_2_1" hidden="1">{"sum1",#N/A,TRUE,"Summary";"boil",#N/A,TRUE,"Boilers";"paints95",#N/A,TRUE,"Paints";"tanks95",#N/A,TRUE,"TANKINBD";"dock1",#N/A,TRUE,"DOCKS";"tcars1",#N/A,TRUE,"TCARS";"trucks1",#N/A,TRUE,"TTRUCKS";"sol1",#N/A,TRUE,"Solvents";"wwt1",#N/A,TRUE,"WWT";"fug",#N/A,TRUE,"Fugitives"}</definedName>
    <definedName name="wrn.rp1._1_3_2_2" localSheetId="12" hidden="1">{"sum1",#N/A,TRUE,"Summary";"boil",#N/A,TRUE,"Boilers";"paints95",#N/A,TRUE,"Paints";"tanks95",#N/A,TRUE,"TANKINBD";"dock1",#N/A,TRUE,"DOCKS";"tcars1",#N/A,TRUE,"TCARS";"trucks1",#N/A,TRUE,"TTRUCKS";"sol1",#N/A,TRUE,"Solvents";"wwt1",#N/A,TRUE,"WWT";"fug",#N/A,TRUE,"Fugitives"}</definedName>
    <definedName name="wrn.rp1._1_3_2_2" localSheetId="7" hidden="1">{"sum1",#N/A,TRUE,"Summary";"boil",#N/A,TRUE,"Boilers";"paints95",#N/A,TRUE,"Paints";"tanks95",#N/A,TRUE,"TANKINBD";"dock1",#N/A,TRUE,"DOCKS";"tcars1",#N/A,TRUE,"TCARS";"trucks1",#N/A,TRUE,"TTRUCKS";"sol1",#N/A,TRUE,"Solvents";"wwt1",#N/A,TRUE,"WWT";"fug",#N/A,TRUE,"Fugitives"}</definedName>
    <definedName name="wrn.rp1._1_3_2_2" localSheetId="14" hidden="1">{"sum1",#N/A,TRUE,"Summary";"boil",#N/A,TRUE,"Boilers";"paints95",#N/A,TRUE,"Paints";"tanks95",#N/A,TRUE,"TANKINBD";"dock1",#N/A,TRUE,"DOCKS";"tcars1",#N/A,TRUE,"TCARS";"trucks1",#N/A,TRUE,"TTRUCKS";"sol1",#N/A,TRUE,"Solvents";"wwt1",#N/A,TRUE,"WWT";"fug",#N/A,TRUE,"Fugitives"}</definedName>
    <definedName name="wrn.rp1._1_3_2_2" hidden="1">{"sum1",#N/A,TRUE,"Summary";"boil",#N/A,TRUE,"Boilers";"paints95",#N/A,TRUE,"Paints";"tanks95",#N/A,TRUE,"TANKINBD";"dock1",#N/A,TRUE,"DOCKS";"tcars1",#N/A,TRUE,"TCARS";"trucks1",#N/A,TRUE,"TTRUCKS";"sol1",#N/A,TRUE,"Solvents";"wwt1",#N/A,TRUE,"WWT";"fug",#N/A,TRUE,"Fugitives"}</definedName>
    <definedName name="wrn.rp1._1_3_3" localSheetId="12" hidden="1">{"sum1",#N/A,TRUE,"Summary";"boil",#N/A,TRUE,"Boilers";"paints95",#N/A,TRUE,"Paints";"tanks95",#N/A,TRUE,"TANKINBD";"dock1",#N/A,TRUE,"DOCKS";"tcars1",#N/A,TRUE,"TCARS";"trucks1",#N/A,TRUE,"TTRUCKS";"sol1",#N/A,TRUE,"Solvents";"wwt1",#N/A,TRUE,"WWT";"fug",#N/A,TRUE,"Fugitives"}</definedName>
    <definedName name="wrn.rp1._1_3_3" localSheetId="7" hidden="1">{"sum1",#N/A,TRUE,"Summary";"boil",#N/A,TRUE,"Boilers";"paints95",#N/A,TRUE,"Paints";"tanks95",#N/A,TRUE,"TANKINBD";"dock1",#N/A,TRUE,"DOCKS";"tcars1",#N/A,TRUE,"TCARS";"trucks1",#N/A,TRUE,"TTRUCKS";"sol1",#N/A,TRUE,"Solvents";"wwt1",#N/A,TRUE,"WWT";"fug",#N/A,TRUE,"Fugitives"}</definedName>
    <definedName name="wrn.rp1._1_3_3" localSheetId="14" hidden="1">{"sum1",#N/A,TRUE,"Summary";"boil",#N/A,TRUE,"Boilers";"paints95",#N/A,TRUE,"Paints";"tanks95",#N/A,TRUE,"TANKINBD";"dock1",#N/A,TRUE,"DOCKS";"tcars1",#N/A,TRUE,"TCARS";"trucks1",#N/A,TRUE,"TTRUCKS";"sol1",#N/A,TRUE,"Solvents";"wwt1",#N/A,TRUE,"WWT";"fug",#N/A,TRUE,"Fugitives"}</definedName>
    <definedName name="wrn.rp1._1_3_3" hidden="1">{"sum1",#N/A,TRUE,"Summary";"boil",#N/A,TRUE,"Boilers";"paints95",#N/A,TRUE,"Paints";"tanks95",#N/A,TRUE,"TANKINBD";"dock1",#N/A,TRUE,"DOCKS";"tcars1",#N/A,TRUE,"TCARS";"trucks1",#N/A,TRUE,"TTRUCKS";"sol1",#N/A,TRUE,"Solvents";"wwt1",#N/A,TRUE,"WWT";"fug",#N/A,TRUE,"Fugitives"}</definedName>
    <definedName name="wrn.rp1._1_3_3_1" localSheetId="12" hidden="1">{"sum1",#N/A,TRUE,"Summary";"boil",#N/A,TRUE,"Boilers";"paints95",#N/A,TRUE,"Paints";"tanks95",#N/A,TRUE,"TANKINBD";"dock1",#N/A,TRUE,"DOCKS";"tcars1",#N/A,TRUE,"TCARS";"trucks1",#N/A,TRUE,"TTRUCKS";"sol1",#N/A,TRUE,"Solvents";"wwt1",#N/A,TRUE,"WWT";"fug",#N/A,TRUE,"Fugitives"}</definedName>
    <definedName name="wrn.rp1._1_3_3_1" localSheetId="7" hidden="1">{"sum1",#N/A,TRUE,"Summary";"boil",#N/A,TRUE,"Boilers";"paints95",#N/A,TRUE,"Paints";"tanks95",#N/A,TRUE,"TANKINBD";"dock1",#N/A,TRUE,"DOCKS";"tcars1",#N/A,TRUE,"TCARS";"trucks1",#N/A,TRUE,"TTRUCKS";"sol1",#N/A,TRUE,"Solvents";"wwt1",#N/A,TRUE,"WWT";"fug",#N/A,TRUE,"Fugitives"}</definedName>
    <definedName name="wrn.rp1._1_3_3_1" localSheetId="14" hidden="1">{"sum1",#N/A,TRUE,"Summary";"boil",#N/A,TRUE,"Boilers";"paints95",#N/A,TRUE,"Paints";"tanks95",#N/A,TRUE,"TANKINBD";"dock1",#N/A,TRUE,"DOCKS";"tcars1",#N/A,TRUE,"TCARS";"trucks1",#N/A,TRUE,"TTRUCKS";"sol1",#N/A,TRUE,"Solvents";"wwt1",#N/A,TRUE,"WWT";"fug",#N/A,TRUE,"Fugitives"}</definedName>
    <definedName name="wrn.rp1._1_3_3_1" hidden="1">{"sum1",#N/A,TRUE,"Summary";"boil",#N/A,TRUE,"Boilers";"paints95",#N/A,TRUE,"Paints";"tanks95",#N/A,TRUE,"TANKINBD";"dock1",#N/A,TRUE,"DOCKS";"tcars1",#N/A,TRUE,"TCARS";"trucks1",#N/A,TRUE,"TTRUCKS";"sol1",#N/A,TRUE,"Solvents";"wwt1",#N/A,TRUE,"WWT";"fug",#N/A,TRUE,"Fugitives"}</definedName>
    <definedName name="wrn.rp1._1_3_3_2" localSheetId="12" hidden="1">{"sum1",#N/A,TRUE,"Summary";"boil",#N/A,TRUE,"Boilers";"paints95",#N/A,TRUE,"Paints";"tanks95",#N/A,TRUE,"TANKINBD";"dock1",#N/A,TRUE,"DOCKS";"tcars1",#N/A,TRUE,"TCARS";"trucks1",#N/A,TRUE,"TTRUCKS";"sol1",#N/A,TRUE,"Solvents";"wwt1",#N/A,TRUE,"WWT";"fug",#N/A,TRUE,"Fugitives"}</definedName>
    <definedName name="wrn.rp1._1_3_3_2" localSheetId="7" hidden="1">{"sum1",#N/A,TRUE,"Summary";"boil",#N/A,TRUE,"Boilers";"paints95",#N/A,TRUE,"Paints";"tanks95",#N/A,TRUE,"TANKINBD";"dock1",#N/A,TRUE,"DOCKS";"tcars1",#N/A,TRUE,"TCARS";"trucks1",#N/A,TRUE,"TTRUCKS";"sol1",#N/A,TRUE,"Solvents";"wwt1",#N/A,TRUE,"WWT";"fug",#N/A,TRUE,"Fugitives"}</definedName>
    <definedName name="wrn.rp1._1_3_3_2" localSheetId="14" hidden="1">{"sum1",#N/A,TRUE,"Summary";"boil",#N/A,TRUE,"Boilers";"paints95",#N/A,TRUE,"Paints";"tanks95",#N/A,TRUE,"TANKINBD";"dock1",#N/A,TRUE,"DOCKS";"tcars1",#N/A,TRUE,"TCARS";"trucks1",#N/A,TRUE,"TTRUCKS";"sol1",#N/A,TRUE,"Solvents";"wwt1",#N/A,TRUE,"WWT";"fug",#N/A,TRUE,"Fugitives"}</definedName>
    <definedName name="wrn.rp1._1_3_3_2" hidden="1">{"sum1",#N/A,TRUE,"Summary";"boil",#N/A,TRUE,"Boilers";"paints95",#N/A,TRUE,"Paints";"tanks95",#N/A,TRUE,"TANKINBD";"dock1",#N/A,TRUE,"DOCKS";"tcars1",#N/A,TRUE,"TCARS";"trucks1",#N/A,TRUE,"TTRUCKS";"sol1",#N/A,TRUE,"Solvents";"wwt1",#N/A,TRUE,"WWT";"fug",#N/A,TRUE,"Fugitives"}</definedName>
    <definedName name="wrn.rp1._1_3_4" localSheetId="12" hidden="1">{"sum1",#N/A,TRUE,"Summary";"boil",#N/A,TRUE,"Boilers";"paints95",#N/A,TRUE,"Paints";"tanks95",#N/A,TRUE,"TANKINBD";"dock1",#N/A,TRUE,"DOCKS";"tcars1",#N/A,TRUE,"TCARS";"trucks1",#N/A,TRUE,"TTRUCKS";"sol1",#N/A,TRUE,"Solvents";"wwt1",#N/A,TRUE,"WWT";"fug",#N/A,TRUE,"Fugitives"}</definedName>
    <definedName name="wrn.rp1._1_3_4" localSheetId="7" hidden="1">{"sum1",#N/A,TRUE,"Summary";"boil",#N/A,TRUE,"Boilers";"paints95",#N/A,TRUE,"Paints";"tanks95",#N/A,TRUE,"TANKINBD";"dock1",#N/A,TRUE,"DOCKS";"tcars1",#N/A,TRUE,"TCARS";"trucks1",#N/A,TRUE,"TTRUCKS";"sol1",#N/A,TRUE,"Solvents";"wwt1",#N/A,TRUE,"WWT";"fug",#N/A,TRUE,"Fugitives"}</definedName>
    <definedName name="wrn.rp1._1_3_4" localSheetId="14" hidden="1">{"sum1",#N/A,TRUE,"Summary";"boil",#N/A,TRUE,"Boilers";"paints95",#N/A,TRUE,"Paints";"tanks95",#N/A,TRUE,"TANKINBD";"dock1",#N/A,TRUE,"DOCKS";"tcars1",#N/A,TRUE,"TCARS";"trucks1",#N/A,TRUE,"TTRUCKS";"sol1",#N/A,TRUE,"Solvents";"wwt1",#N/A,TRUE,"WWT";"fug",#N/A,TRUE,"Fugitives"}</definedName>
    <definedName name="wrn.rp1._1_3_4" hidden="1">{"sum1",#N/A,TRUE,"Summary";"boil",#N/A,TRUE,"Boilers";"paints95",#N/A,TRUE,"Paints";"tanks95",#N/A,TRUE,"TANKINBD";"dock1",#N/A,TRUE,"DOCKS";"tcars1",#N/A,TRUE,"TCARS";"trucks1",#N/A,TRUE,"TTRUCKS";"sol1",#N/A,TRUE,"Solvents";"wwt1",#N/A,TRUE,"WWT";"fug",#N/A,TRUE,"Fugitives"}</definedName>
    <definedName name="wrn.rp1._1_3_4_1" localSheetId="12" hidden="1">{"sum1",#N/A,TRUE,"Summary";"boil",#N/A,TRUE,"Boilers";"paints95",#N/A,TRUE,"Paints";"tanks95",#N/A,TRUE,"TANKINBD";"dock1",#N/A,TRUE,"DOCKS";"tcars1",#N/A,TRUE,"TCARS";"trucks1",#N/A,TRUE,"TTRUCKS";"sol1",#N/A,TRUE,"Solvents";"wwt1",#N/A,TRUE,"WWT";"fug",#N/A,TRUE,"Fugitives"}</definedName>
    <definedName name="wrn.rp1._1_3_4_1" localSheetId="7" hidden="1">{"sum1",#N/A,TRUE,"Summary";"boil",#N/A,TRUE,"Boilers";"paints95",#N/A,TRUE,"Paints";"tanks95",#N/A,TRUE,"TANKINBD";"dock1",#N/A,TRUE,"DOCKS";"tcars1",#N/A,TRUE,"TCARS";"trucks1",#N/A,TRUE,"TTRUCKS";"sol1",#N/A,TRUE,"Solvents";"wwt1",#N/A,TRUE,"WWT";"fug",#N/A,TRUE,"Fugitives"}</definedName>
    <definedName name="wrn.rp1._1_3_4_1" localSheetId="14" hidden="1">{"sum1",#N/A,TRUE,"Summary";"boil",#N/A,TRUE,"Boilers";"paints95",#N/A,TRUE,"Paints";"tanks95",#N/A,TRUE,"TANKINBD";"dock1",#N/A,TRUE,"DOCKS";"tcars1",#N/A,TRUE,"TCARS";"trucks1",#N/A,TRUE,"TTRUCKS";"sol1",#N/A,TRUE,"Solvents";"wwt1",#N/A,TRUE,"WWT";"fug",#N/A,TRUE,"Fugitives"}</definedName>
    <definedName name="wrn.rp1._1_3_4_1" hidden="1">{"sum1",#N/A,TRUE,"Summary";"boil",#N/A,TRUE,"Boilers";"paints95",#N/A,TRUE,"Paints";"tanks95",#N/A,TRUE,"TANKINBD";"dock1",#N/A,TRUE,"DOCKS";"tcars1",#N/A,TRUE,"TCARS";"trucks1",#N/A,TRUE,"TTRUCKS";"sol1",#N/A,TRUE,"Solvents";"wwt1",#N/A,TRUE,"WWT";"fug",#N/A,TRUE,"Fugitives"}</definedName>
    <definedName name="wrn.rp1._1_3_4_2" localSheetId="12" hidden="1">{"sum1",#N/A,TRUE,"Summary";"boil",#N/A,TRUE,"Boilers";"paints95",#N/A,TRUE,"Paints";"tanks95",#N/A,TRUE,"TANKINBD";"dock1",#N/A,TRUE,"DOCKS";"tcars1",#N/A,TRUE,"TCARS";"trucks1",#N/A,TRUE,"TTRUCKS";"sol1",#N/A,TRUE,"Solvents";"wwt1",#N/A,TRUE,"WWT";"fug",#N/A,TRUE,"Fugitives"}</definedName>
    <definedName name="wrn.rp1._1_3_4_2" localSheetId="7" hidden="1">{"sum1",#N/A,TRUE,"Summary";"boil",#N/A,TRUE,"Boilers";"paints95",#N/A,TRUE,"Paints";"tanks95",#N/A,TRUE,"TANKINBD";"dock1",#N/A,TRUE,"DOCKS";"tcars1",#N/A,TRUE,"TCARS";"trucks1",#N/A,TRUE,"TTRUCKS";"sol1",#N/A,TRUE,"Solvents";"wwt1",#N/A,TRUE,"WWT";"fug",#N/A,TRUE,"Fugitives"}</definedName>
    <definedName name="wrn.rp1._1_3_4_2" localSheetId="14" hidden="1">{"sum1",#N/A,TRUE,"Summary";"boil",#N/A,TRUE,"Boilers";"paints95",#N/A,TRUE,"Paints";"tanks95",#N/A,TRUE,"TANKINBD";"dock1",#N/A,TRUE,"DOCKS";"tcars1",#N/A,TRUE,"TCARS";"trucks1",#N/A,TRUE,"TTRUCKS";"sol1",#N/A,TRUE,"Solvents";"wwt1",#N/A,TRUE,"WWT";"fug",#N/A,TRUE,"Fugitives"}</definedName>
    <definedName name="wrn.rp1._1_3_4_2" hidden="1">{"sum1",#N/A,TRUE,"Summary";"boil",#N/A,TRUE,"Boilers";"paints95",#N/A,TRUE,"Paints";"tanks95",#N/A,TRUE,"TANKINBD";"dock1",#N/A,TRUE,"DOCKS";"tcars1",#N/A,TRUE,"TCARS";"trucks1",#N/A,TRUE,"TTRUCKS";"sol1",#N/A,TRUE,"Solvents";"wwt1",#N/A,TRUE,"WWT";"fug",#N/A,TRUE,"Fugitives"}</definedName>
    <definedName name="wrn.rp1._1_3_5" localSheetId="12" hidden="1">{"sum1",#N/A,TRUE,"Summary";"boil",#N/A,TRUE,"Boilers";"paints95",#N/A,TRUE,"Paints";"tanks95",#N/A,TRUE,"TANKINBD";"dock1",#N/A,TRUE,"DOCKS";"tcars1",#N/A,TRUE,"TCARS";"trucks1",#N/A,TRUE,"TTRUCKS";"sol1",#N/A,TRUE,"Solvents";"wwt1",#N/A,TRUE,"WWT";"fug",#N/A,TRUE,"Fugitives"}</definedName>
    <definedName name="wrn.rp1._1_3_5" localSheetId="7" hidden="1">{"sum1",#N/A,TRUE,"Summary";"boil",#N/A,TRUE,"Boilers";"paints95",#N/A,TRUE,"Paints";"tanks95",#N/A,TRUE,"TANKINBD";"dock1",#N/A,TRUE,"DOCKS";"tcars1",#N/A,TRUE,"TCARS";"trucks1",#N/A,TRUE,"TTRUCKS";"sol1",#N/A,TRUE,"Solvents";"wwt1",#N/A,TRUE,"WWT";"fug",#N/A,TRUE,"Fugitives"}</definedName>
    <definedName name="wrn.rp1._1_3_5" localSheetId="14" hidden="1">{"sum1",#N/A,TRUE,"Summary";"boil",#N/A,TRUE,"Boilers";"paints95",#N/A,TRUE,"Paints";"tanks95",#N/A,TRUE,"TANKINBD";"dock1",#N/A,TRUE,"DOCKS";"tcars1",#N/A,TRUE,"TCARS";"trucks1",#N/A,TRUE,"TTRUCKS";"sol1",#N/A,TRUE,"Solvents";"wwt1",#N/A,TRUE,"WWT";"fug",#N/A,TRUE,"Fugitives"}</definedName>
    <definedName name="wrn.rp1._1_3_5" hidden="1">{"sum1",#N/A,TRUE,"Summary";"boil",#N/A,TRUE,"Boilers";"paints95",#N/A,TRUE,"Paints";"tanks95",#N/A,TRUE,"TANKINBD";"dock1",#N/A,TRUE,"DOCKS";"tcars1",#N/A,TRUE,"TCARS";"trucks1",#N/A,TRUE,"TTRUCKS";"sol1",#N/A,TRUE,"Solvents";"wwt1",#N/A,TRUE,"WWT";"fug",#N/A,TRUE,"Fugitives"}</definedName>
    <definedName name="wrn.rp1._1_3_5_1" localSheetId="12" hidden="1">{"sum1",#N/A,TRUE,"Summary";"boil",#N/A,TRUE,"Boilers";"paints95",#N/A,TRUE,"Paints";"tanks95",#N/A,TRUE,"TANKINBD";"dock1",#N/A,TRUE,"DOCKS";"tcars1",#N/A,TRUE,"TCARS";"trucks1",#N/A,TRUE,"TTRUCKS";"sol1",#N/A,TRUE,"Solvents";"wwt1",#N/A,TRUE,"WWT";"fug",#N/A,TRUE,"Fugitives"}</definedName>
    <definedName name="wrn.rp1._1_3_5_1" localSheetId="7" hidden="1">{"sum1",#N/A,TRUE,"Summary";"boil",#N/A,TRUE,"Boilers";"paints95",#N/A,TRUE,"Paints";"tanks95",#N/A,TRUE,"TANKINBD";"dock1",#N/A,TRUE,"DOCKS";"tcars1",#N/A,TRUE,"TCARS";"trucks1",#N/A,TRUE,"TTRUCKS";"sol1",#N/A,TRUE,"Solvents";"wwt1",#N/A,TRUE,"WWT";"fug",#N/A,TRUE,"Fugitives"}</definedName>
    <definedName name="wrn.rp1._1_3_5_1" localSheetId="14" hidden="1">{"sum1",#N/A,TRUE,"Summary";"boil",#N/A,TRUE,"Boilers";"paints95",#N/A,TRUE,"Paints";"tanks95",#N/A,TRUE,"TANKINBD";"dock1",#N/A,TRUE,"DOCKS";"tcars1",#N/A,TRUE,"TCARS";"trucks1",#N/A,TRUE,"TTRUCKS";"sol1",#N/A,TRUE,"Solvents";"wwt1",#N/A,TRUE,"WWT";"fug",#N/A,TRUE,"Fugitives"}</definedName>
    <definedName name="wrn.rp1._1_3_5_1" hidden="1">{"sum1",#N/A,TRUE,"Summary";"boil",#N/A,TRUE,"Boilers";"paints95",#N/A,TRUE,"Paints";"tanks95",#N/A,TRUE,"TANKINBD";"dock1",#N/A,TRUE,"DOCKS";"tcars1",#N/A,TRUE,"TCARS";"trucks1",#N/A,TRUE,"TTRUCKS";"sol1",#N/A,TRUE,"Solvents";"wwt1",#N/A,TRUE,"WWT";"fug",#N/A,TRUE,"Fugitives"}</definedName>
    <definedName name="wrn.rp1._1_3_5_2" localSheetId="12" hidden="1">{"sum1",#N/A,TRUE,"Summary";"boil",#N/A,TRUE,"Boilers";"paints95",#N/A,TRUE,"Paints";"tanks95",#N/A,TRUE,"TANKINBD";"dock1",#N/A,TRUE,"DOCKS";"tcars1",#N/A,TRUE,"TCARS";"trucks1",#N/A,TRUE,"TTRUCKS";"sol1",#N/A,TRUE,"Solvents";"wwt1",#N/A,TRUE,"WWT";"fug",#N/A,TRUE,"Fugitives"}</definedName>
    <definedName name="wrn.rp1._1_3_5_2" localSheetId="7" hidden="1">{"sum1",#N/A,TRUE,"Summary";"boil",#N/A,TRUE,"Boilers";"paints95",#N/A,TRUE,"Paints";"tanks95",#N/A,TRUE,"TANKINBD";"dock1",#N/A,TRUE,"DOCKS";"tcars1",#N/A,TRUE,"TCARS";"trucks1",#N/A,TRUE,"TTRUCKS";"sol1",#N/A,TRUE,"Solvents";"wwt1",#N/A,TRUE,"WWT";"fug",#N/A,TRUE,"Fugitives"}</definedName>
    <definedName name="wrn.rp1._1_3_5_2" localSheetId="14" hidden="1">{"sum1",#N/A,TRUE,"Summary";"boil",#N/A,TRUE,"Boilers";"paints95",#N/A,TRUE,"Paints";"tanks95",#N/A,TRUE,"TANKINBD";"dock1",#N/A,TRUE,"DOCKS";"tcars1",#N/A,TRUE,"TCARS";"trucks1",#N/A,TRUE,"TTRUCKS";"sol1",#N/A,TRUE,"Solvents";"wwt1",#N/A,TRUE,"WWT";"fug",#N/A,TRUE,"Fugitives"}</definedName>
    <definedName name="wrn.rp1._1_3_5_2" hidden="1">{"sum1",#N/A,TRUE,"Summary";"boil",#N/A,TRUE,"Boilers";"paints95",#N/A,TRUE,"Paints";"tanks95",#N/A,TRUE,"TANKINBD";"dock1",#N/A,TRUE,"DOCKS";"tcars1",#N/A,TRUE,"TCARS";"trucks1",#N/A,TRUE,"TTRUCKS";"sol1",#N/A,TRUE,"Solvents";"wwt1",#N/A,TRUE,"WWT";"fug",#N/A,TRUE,"Fugitives"}</definedName>
    <definedName name="wrn.rp1._1_4" localSheetId="12" hidden="1">{"sum1",#N/A,TRUE,"Summary";"boil",#N/A,TRUE,"Boilers";"paints95",#N/A,TRUE,"Paints";"tanks95",#N/A,TRUE,"TANKINBD";"dock1",#N/A,TRUE,"DOCKS";"tcars1",#N/A,TRUE,"TCARS";"trucks1",#N/A,TRUE,"TTRUCKS";"sol1",#N/A,TRUE,"Solvents";"wwt1",#N/A,TRUE,"WWT";"fug",#N/A,TRUE,"Fugitives"}</definedName>
    <definedName name="wrn.rp1._1_4" localSheetId="7" hidden="1">{"sum1",#N/A,TRUE,"Summary";"boil",#N/A,TRUE,"Boilers";"paints95",#N/A,TRUE,"Paints";"tanks95",#N/A,TRUE,"TANKINBD";"dock1",#N/A,TRUE,"DOCKS";"tcars1",#N/A,TRUE,"TCARS";"trucks1",#N/A,TRUE,"TTRUCKS";"sol1",#N/A,TRUE,"Solvents";"wwt1",#N/A,TRUE,"WWT";"fug",#N/A,TRUE,"Fugitives"}</definedName>
    <definedName name="wrn.rp1._1_4" localSheetId="14" hidden="1">{"sum1",#N/A,TRUE,"Summary";"boil",#N/A,TRUE,"Boilers";"paints95",#N/A,TRUE,"Paints";"tanks95",#N/A,TRUE,"TANKINBD";"dock1",#N/A,TRUE,"DOCKS";"tcars1",#N/A,TRUE,"TCARS";"trucks1",#N/A,TRUE,"TTRUCKS";"sol1",#N/A,TRUE,"Solvents";"wwt1",#N/A,TRUE,"WWT";"fug",#N/A,TRUE,"Fugitives"}</definedName>
    <definedName name="wrn.rp1._1_4" hidden="1">{"sum1",#N/A,TRUE,"Summary";"boil",#N/A,TRUE,"Boilers";"paints95",#N/A,TRUE,"Paints";"tanks95",#N/A,TRUE,"TANKINBD";"dock1",#N/A,TRUE,"DOCKS";"tcars1",#N/A,TRUE,"TCARS";"trucks1",#N/A,TRUE,"TTRUCKS";"sol1",#N/A,TRUE,"Solvents";"wwt1",#N/A,TRUE,"WWT";"fug",#N/A,TRUE,"Fugitives"}</definedName>
    <definedName name="wrn.rp1._1_4_1" localSheetId="12" hidden="1">{"sum1",#N/A,TRUE,"Summary";"boil",#N/A,TRUE,"Boilers";"paints95",#N/A,TRUE,"Paints";"tanks95",#N/A,TRUE,"TANKINBD";"dock1",#N/A,TRUE,"DOCKS";"tcars1",#N/A,TRUE,"TCARS";"trucks1",#N/A,TRUE,"TTRUCKS";"sol1",#N/A,TRUE,"Solvents";"wwt1",#N/A,TRUE,"WWT";"fug",#N/A,TRUE,"Fugitives"}</definedName>
    <definedName name="wrn.rp1._1_4_1" localSheetId="7" hidden="1">{"sum1",#N/A,TRUE,"Summary";"boil",#N/A,TRUE,"Boilers";"paints95",#N/A,TRUE,"Paints";"tanks95",#N/A,TRUE,"TANKINBD";"dock1",#N/A,TRUE,"DOCKS";"tcars1",#N/A,TRUE,"TCARS";"trucks1",#N/A,TRUE,"TTRUCKS";"sol1",#N/A,TRUE,"Solvents";"wwt1",#N/A,TRUE,"WWT";"fug",#N/A,TRUE,"Fugitives"}</definedName>
    <definedName name="wrn.rp1._1_4_1" localSheetId="14" hidden="1">{"sum1",#N/A,TRUE,"Summary";"boil",#N/A,TRUE,"Boilers";"paints95",#N/A,TRUE,"Paints";"tanks95",#N/A,TRUE,"TANKINBD";"dock1",#N/A,TRUE,"DOCKS";"tcars1",#N/A,TRUE,"TCARS";"trucks1",#N/A,TRUE,"TTRUCKS";"sol1",#N/A,TRUE,"Solvents";"wwt1",#N/A,TRUE,"WWT";"fug",#N/A,TRUE,"Fugitives"}</definedName>
    <definedName name="wrn.rp1._1_4_1" hidden="1">{"sum1",#N/A,TRUE,"Summary";"boil",#N/A,TRUE,"Boilers";"paints95",#N/A,TRUE,"Paints";"tanks95",#N/A,TRUE,"TANKINBD";"dock1",#N/A,TRUE,"DOCKS";"tcars1",#N/A,TRUE,"TCARS";"trucks1",#N/A,TRUE,"TTRUCKS";"sol1",#N/A,TRUE,"Solvents";"wwt1",#N/A,TRUE,"WWT";"fug",#N/A,TRUE,"Fugitives"}</definedName>
    <definedName name="wrn.rp1._1_4_1_1" localSheetId="12" hidden="1">{"sum1",#N/A,TRUE,"Summary";"boil",#N/A,TRUE,"Boilers";"paints95",#N/A,TRUE,"Paints";"tanks95",#N/A,TRUE,"TANKINBD";"dock1",#N/A,TRUE,"DOCKS";"tcars1",#N/A,TRUE,"TCARS";"trucks1",#N/A,TRUE,"TTRUCKS";"sol1",#N/A,TRUE,"Solvents";"wwt1",#N/A,TRUE,"WWT";"fug",#N/A,TRUE,"Fugitives"}</definedName>
    <definedName name="wrn.rp1._1_4_1_1" localSheetId="7" hidden="1">{"sum1",#N/A,TRUE,"Summary";"boil",#N/A,TRUE,"Boilers";"paints95",#N/A,TRUE,"Paints";"tanks95",#N/A,TRUE,"TANKINBD";"dock1",#N/A,TRUE,"DOCKS";"tcars1",#N/A,TRUE,"TCARS";"trucks1",#N/A,TRUE,"TTRUCKS";"sol1",#N/A,TRUE,"Solvents";"wwt1",#N/A,TRUE,"WWT";"fug",#N/A,TRUE,"Fugitives"}</definedName>
    <definedName name="wrn.rp1._1_4_1_1" localSheetId="14" hidden="1">{"sum1",#N/A,TRUE,"Summary";"boil",#N/A,TRUE,"Boilers";"paints95",#N/A,TRUE,"Paints";"tanks95",#N/A,TRUE,"TANKINBD";"dock1",#N/A,TRUE,"DOCKS";"tcars1",#N/A,TRUE,"TCARS";"trucks1",#N/A,TRUE,"TTRUCKS";"sol1",#N/A,TRUE,"Solvents";"wwt1",#N/A,TRUE,"WWT";"fug",#N/A,TRUE,"Fugitives"}</definedName>
    <definedName name="wrn.rp1._1_4_1_1" hidden="1">{"sum1",#N/A,TRUE,"Summary";"boil",#N/A,TRUE,"Boilers";"paints95",#N/A,TRUE,"Paints";"tanks95",#N/A,TRUE,"TANKINBD";"dock1",#N/A,TRUE,"DOCKS";"tcars1",#N/A,TRUE,"TCARS";"trucks1",#N/A,TRUE,"TTRUCKS";"sol1",#N/A,TRUE,"Solvents";"wwt1",#N/A,TRUE,"WWT";"fug",#N/A,TRUE,"Fugitives"}</definedName>
    <definedName name="wrn.rp1._1_4_1_2" localSheetId="12" hidden="1">{"sum1",#N/A,TRUE,"Summary";"boil",#N/A,TRUE,"Boilers";"paints95",#N/A,TRUE,"Paints";"tanks95",#N/A,TRUE,"TANKINBD";"dock1",#N/A,TRUE,"DOCKS";"tcars1",#N/A,TRUE,"TCARS";"trucks1",#N/A,TRUE,"TTRUCKS";"sol1",#N/A,TRUE,"Solvents";"wwt1",#N/A,TRUE,"WWT";"fug",#N/A,TRUE,"Fugitives"}</definedName>
    <definedName name="wrn.rp1._1_4_1_2" localSheetId="7" hidden="1">{"sum1",#N/A,TRUE,"Summary";"boil",#N/A,TRUE,"Boilers";"paints95",#N/A,TRUE,"Paints";"tanks95",#N/A,TRUE,"TANKINBD";"dock1",#N/A,TRUE,"DOCKS";"tcars1",#N/A,TRUE,"TCARS";"trucks1",#N/A,TRUE,"TTRUCKS";"sol1",#N/A,TRUE,"Solvents";"wwt1",#N/A,TRUE,"WWT";"fug",#N/A,TRUE,"Fugitives"}</definedName>
    <definedName name="wrn.rp1._1_4_1_2" localSheetId="14" hidden="1">{"sum1",#N/A,TRUE,"Summary";"boil",#N/A,TRUE,"Boilers";"paints95",#N/A,TRUE,"Paints";"tanks95",#N/A,TRUE,"TANKINBD";"dock1",#N/A,TRUE,"DOCKS";"tcars1",#N/A,TRUE,"TCARS";"trucks1",#N/A,TRUE,"TTRUCKS";"sol1",#N/A,TRUE,"Solvents";"wwt1",#N/A,TRUE,"WWT";"fug",#N/A,TRUE,"Fugitives"}</definedName>
    <definedName name="wrn.rp1._1_4_1_2" hidden="1">{"sum1",#N/A,TRUE,"Summary";"boil",#N/A,TRUE,"Boilers";"paints95",#N/A,TRUE,"Paints";"tanks95",#N/A,TRUE,"TANKINBD";"dock1",#N/A,TRUE,"DOCKS";"tcars1",#N/A,TRUE,"TCARS";"trucks1",#N/A,TRUE,"TTRUCKS";"sol1",#N/A,TRUE,"Solvents";"wwt1",#N/A,TRUE,"WWT";"fug",#N/A,TRUE,"Fugitives"}</definedName>
    <definedName name="wrn.rp1._1_4_2" localSheetId="12" hidden="1">{"sum1",#N/A,TRUE,"Summary";"boil",#N/A,TRUE,"Boilers";"paints95",#N/A,TRUE,"Paints";"tanks95",#N/A,TRUE,"TANKINBD";"dock1",#N/A,TRUE,"DOCKS";"tcars1",#N/A,TRUE,"TCARS";"trucks1",#N/A,TRUE,"TTRUCKS";"sol1",#N/A,TRUE,"Solvents";"wwt1",#N/A,TRUE,"WWT";"fug",#N/A,TRUE,"Fugitives"}</definedName>
    <definedName name="wrn.rp1._1_4_2" localSheetId="7" hidden="1">{"sum1",#N/A,TRUE,"Summary";"boil",#N/A,TRUE,"Boilers";"paints95",#N/A,TRUE,"Paints";"tanks95",#N/A,TRUE,"TANKINBD";"dock1",#N/A,TRUE,"DOCKS";"tcars1",#N/A,TRUE,"TCARS";"trucks1",#N/A,TRUE,"TTRUCKS";"sol1",#N/A,TRUE,"Solvents";"wwt1",#N/A,TRUE,"WWT";"fug",#N/A,TRUE,"Fugitives"}</definedName>
    <definedName name="wrn.rp1._1_4_2" localSheetId="14" hidden="1">{"sum1",#N/A,TRUE,"Summary";"boil",#N/A,TRUE,"Boilers";"paints95",#N/A,TRUE,"Paints";"tanks95",#N/A,TRUE,"TANKINBD";"dock1",#N/A,TRUE,"DOCKS";"tcars1",#N/A,TRUE,"TCARS";"trucks1",#N/A,TRUE,"TTRUCKS";"sol1",#N/A,TRUE,"Solvents";"wwt1",#N/A,TRUE,"WWT";"fug",#N/A,TRUE,"Fugitives"}</definedName>
    <definedName name="wrn.rp1._1_4_2" hidden="1">{"sum1",#N/A,TRUE,"Summary";"boil",#N/A,TRUE,"Boilers";"paints95",#N/A,TRUE,"Paints";"tanks95",#N/A,TRUE,"TANKINBD";"dock1",#N/A,TRUE,"DOCKS";"tcars1",#N/A,TRUE,"TCARS";"trucks1",#N/A,TRUE,"TTRUCKS";"sol1",#N/A,TRUE,"Solvents";"wwt1",#N/A,TRUE,"WWT";"fug",#N/A,TRUE,"Fugitives"}</definedName>
    <definedName name="wrn.rp1._1_4_2_1" localSheetId="12" hidden="1">{"sum1",#N/A,TRUE,"Summary";"boil",#N/A,TRUE,"Boilers";"paints95",#N/A,TRUE,"Paints";"tanks95",#N/A,TRUE,"TANKINBD";"dock1",#N/A,TRUE,"DOCKS";"tcars1",#N/A,TRUE,"TCARS";"trucks1",#N/A,TRUE,"TTRUCKS";"sol1",#N/A,TRUE,"Solvents";"wwt1",#N/A,TRUE,"WWT";"fug",#N/A,TRUE,"Fugitives"}</definedName>
    <definedName name="wrn.rp1._1_4_2_1" localSheetId="7" hidden="1">{"sum1",#N/A,TRUE,"Summary";"boil",#N/A,TRUE,"Boilers";"paints95",#N/A,TRUE,"Paints";"tanks95",#N/A,TRUE,"TANKINBD";"dock1",#N/A,TRUE,"DOCKS";"tcars1",#N/A,TRUE,"TCARS";"trucks1",#N/A,TRUE,"TTRUCKS";"sol1",#N/A,TRUE,"Solvents";"wwt1",#N/A,TRUE,"WWT";"fug",#N/A,TRUE,"Fugitives"}</definedName>
    <definedName name="wrn.rp1._1_4_2_1" localSheetId="14" hidden="1">{"sum1",#N/A,TRUE,"Summary";"boil",#N/A,TRUE,"Boilers";"paints95",#N/A,TRUE,"Paints";"tanks95",#N/A,TRUE,"TANKINBD";"dock1",#N/A,TRUE,"DOCKS";"tcars1",#N/A,TRUE,"TCARS";"trucks1",#N/A,TRUE,"TTRUCKS";"sol1",#N/A,TRUE,"Solvents";"wwt1",#N/A,TRUE,"WWT";"fug",#N/A,TRUE,"Fugitives"}</definedName>
    <definedName name="wrn.rp1._1_4_2_1" hidden="1">{"sum1",#N/A,TRUE,"Summary";"boil",#N/A,TRUE,"Boilers";"paints95",#N/A,TRUE,"Paints";"tanks95",#N/A,TRUE,"TANKINBD";"dock1",#N/A,TRUE,"DOCKS";"tcars1",#N/A,TRUE,"TCARS";"trucks1",#N/A,TRUE,"TTRUCKS";"sol1",#N/A,TRUE,"Solvents";"wwt1",#N/A,TRUE,"WWT";"fug",#N/A,TRUE,"Fugitives"}</definedName>
    <definedName name="wrn.rp1._1_4_2_2" localSheetId="12" hidden="1">{"sum1",#N/A,TRUE,"Summary";"boil",#N/A,TRUE,"Boilers";"paints95",#N/A,TRUE,"Paints";"tanks95",#N/A,TRUE,"TANKINBD";"dock1",#N/A,TRUE,"DOCKS";"tcars1",#N/A,TRUE,"TCARS";"trucks1",#N/A,TRUE,"TTRUCKS";"sol1",#N/A,TRUE,"Solvents";"wwt1",#N/A,TRUE,"WWT";"fug",#N/A,TRUE,"Fugitives"}</definedName>
    <definedName name="wrn.rp1._1_4_2_2" localSheetId="7" hidden="1">{"sum1",#N/A,TRUE,"Summary";"boil",#N/A,TRUE,"Boilers";"paints95",#N/A,TRUE,"Paints";"tanks95",#N/A,TRUE,"TANKINBD";"dock1",#N/A,TRUE,"DOCKS";"tcars1",#N/A,TRUE,"TCARS";"trucks1",#N/A,TRUE,"TTRUCKS";"sol1",#N/A,TRUE,"Solvents";"wwt1",#N/A,TRUE,"WWT";"fug",#N/A,TRUE,"Fugitives"}</definedName>
    <definedName name="wrn.rp1._1_4_2_2" localSheetId="14" hidden="1">{"sum1",#N/A,TRUE,"Summary";"boil",#N/A,TRUE,"Boilers";"paints95",#N/A,TRUE,"Paints";"tanks95",#N/A,TRUE,"TANKINBD";"dock1",#N/A,TRUE,"DOCKS";"tcars1",#N/A,TRUE,"TCARS";"trucks1",#N/A,TRUE,"TTRUCKS";"sol1",#N/A,TRUE,"Solvents";"wwt1",#N/A,TRUE,"WWT";"fug",#N/A,TRUE,"Fugitives"}</definedName>
    <definedName name="wrn.rp1._1_4_2_2" hidden="1">{"sum1",#N/A,TRUE,"Summary";"boil",#N/A,TRUE,"Boilers";"paints95",#N/A,TRUE,"Paints";"tanks95",#N/A,TRUE,"TANKINBD";"dock1",#N/A,TRUE,"DOCKS";"tcars1",#N/A,TRUE,"TCARS";"trucks1",#N/A,TRUE,"TTRUCKS";"sol1",#N/A,TRUE,"Solvents";"wwt1",#N/A,TRUE,"WWT";"fug",#N/A,TRUE,"Fugitives"}</definedName>
    <definedName name="wrn.rp1._1_4_3" localSheetId="12" hidden="1">{"sum1",#N/A,TRUE,"Summary";"boil",#N/A,TRUE,"Boilers";"paints95",#N/A,TRUE,"Paints";"tanks95",#N/A,TRUE,"TANKINBD";"dock1",#N/A,TRUE,"DOCKS";"tcars1",#N/A,TRUE,"TCARS";"trucks1",#N/A,TRUE,"TTRUCKS";"sol1",#N/A,TRUE,"Solvents";"wwt1",#N/A,TRUE,"WWT";"fug",#N/A,TRUE,"Fugitives"}</definedName>
    <definedName name="wrn.rp1._1_4_3" localSheetId="7" hidden="1">{"sum1",#N/A,TRUE,"Summary";"boil",#N/A,TRUE,"Boilers";"paints95",#N/A,TRUE,"Paints";"tanks95",#N/A,TRUE,"TANKINBD";"dock1",#N/A,TRUE,"DOCKS";"tcars1",#N/A,TRUE,"TCARS";"trucks1",#N/A,TRUE,"TTRUCKS";"sol1",#N/A,TRUE,"Solvents";"wwt1",#N/A,TRUE,"WWT";"fug",#N/A,TRUE,"Fugitives"}</definedName>
    <definedName name="wrn.rp1._1_4_3" localSheetId="14" hidden="1">{"sum1",#N/A,TRUE,"Summary";"boil",#N/A,TRUE,"Boilers";"paints95",#N/A,TRUE,"Paints";"tanks95",#N/A,TRUE,"TANKINBD";"dock1",#N/A,TRUE,"DOCKS";"tcars1",#N/A,TRUE,"TCARS";"trucks1",#N/A,TRUE,"TTRUCKS";"sol1",#N/A,TRUE,"Solvents";"wwt1",#N/A,TRUE,"WWT";"fug",#N/A,TRUE,"Fugitives"}</definedName>
    <definedName name="wrn.rp1._1_4_3" hidden="1">{"sum1",#N/A,TRUE,"Summary";"boil",#N/A,TRUE,"Boilers";"paints95",#N/A,TRUE,"Paints";"tanks95",#N/A,TRUE,"TANKINBD";"dock1",#N/A,TRUE,"DOCKS";"tcars1",#N/A,TRUE,"TCARS";"trucks1",#N/A,TRUE,"TTRUCKS";"sol1",#N/A,TRUE,"Solvents";"wwt1",#N/A,TRUE,"WWT";"fug",#N/A,TRUE,"Fugitives"}</definedName>
    <definedName name="wrn.rp1._1_4_3_1" localSheetId="12" hidden="1">{"sum1",#N/A,TRUE,"Summary";"boil",#N/A,TRUE,"Boilers";"paints95",#N/A,TRUE,"Paints";"tanks95",#N/A,TRUE,"TANKINBD";"dock1",#N/A,TRUE,"DOCKS";"tcars1",#N/A,TRUE,"TCARS";"trucks1",#N/A,TRUE,"TTRUCKS";"sol1",#N/A,TRUE,"Solvents";"wwt1",#N/A,TRUE,"WWT";"fug",#N/A,TRUE,"Fugitives"}</definedName>
    <definedName name="wrn.rp1._1_4_3_1" localSheetId="7" hidden="1">{"sum1",#N/A,TRUE,"Summary";"boil",#N/A,TRUE,"Boilers";"paints95",#N/A,TRUE,"Paints";"tanks95",#N/A,TRUE,"TANKINBD";"dock1",#N/A,TRUE,"DOCKS";"tcars1",#N/A,TRUE,"TCARS";"trucks1",#N/A,TRUE,"TTRUCKS";"sol1",#N/A,TRUE,"Solvents";"wwt1",#N/A,TRUE,"WWT";"fug",#N/A,TRUE,"Fugitives"}</definedName>
    <definedName name="wrn.rp1._1_4_3_1" localSheetId="14" hidden="1">{"sum1",#N/A,TRUE,"Summary";"boil",#N/A,TRUE,"Boilers";"paints95",#N/A,TRUE,"Paints";"tanks95",#N/A,TRUE,"TANKINBD";"dock1",#N/A,TRUE,"DOCKS";"tcars1",#N/A,TRUE,"TCARS";"trucks1",#N/A,TRUE,"TTRUCKS";"sol1",#N/A,TRUE,"Solvents";"wwt1",#N/A,TRUE,"WWT";"fug",#N/A,TRUE,"Fugitives"}</definedName>
    <definedName name="wrn.rp1._1_4_3_1" hidden="1">{"sum1",#N/A,TRUE,"Summary";"boil",#N/A,TRUE,"Boilers";"paints95",#N/A,TRUE,"Paints";"tanks95",#N/A,TRUE,"TANKINBD";"dock1",#N/A,TRUE,"DOCKS";"tcars1",#N/A,TRUE,"TCARS";"trucks1",#N/A,TRUE,"TTRUCKS";"sol1",#N/A,TRUE,"Solvents";"wwt1",#N/A,TRUE,"WWT";"fug",#N/A,TRUE,"Fugitives"}</definedName>
    <definedName name="wrn.rp1._1_4_3_2" localSheetId="12" hidden="1">{"sum1",#N/A,TRUE,"Summary";"boil",#N/A,TRUE,"Boilers";"paints95",#N/A,TRUE,"Paints";"tanks95",#N/A,TRUE,"TANKINBD";"dock1",#N/A,TRUE,"DOCKS";"tcars1",#N/A,TRUE,"TCARS";"trucks1",#N/A,TRUE,"TTRUCKS";"sol1",#N/A,TRUE,"Solvents";"wwt1",#N/A,TRUE,"WWT";"fug",#N/A,TRUE,"Fugitives"}</definedName>
    <definedName name="wrn.rp1._1_4_3_2" localSheetId="7" hidden="1">{"sum1",#N/A,TRUE,"Summary";"boil",#N/A,TRUE,"Boilers";"paints95",#N/A,TRUE,"Paints";"tanks95",#N/A,TRUE,"TANKINBD";"dock1",#N/A,TRUE,"DOCKS";"tcars1",#N/A,TRUE,"TCARS";"trucks1",#N/A,TRUE,"TTRUCKS";"sol1",#N/A,TRUE,"Solvents";"wwt1",#N/A,TRUE,"WWT";"fug",#N/A,TRUE,"Fugitives"}</definedName>
    <definedName name="wrn.rp1._1_4_3_2" localSheetId="14" hidden="1">{"sum1",#N/A,TRUE,"Summary";"boil",#N/A,TRUE,"Boilers";"paints95",#N/A,TRUE,"Paints";"tanks95",#N/A,TRUE,"TANKINBD";"dock1",#N/A,TRUE,"DOCKS";"tcars1",#N/A,TRUE,"TCARS";"trucks1",#N/A,TRUE,"TTRUCKS";"sol1",#N/A,TRUE,"Solvents";"wwt1",#N/A,TRUE,"WWT";"fug",#N/A,TRUE,"Fugitives"}</definedName>
    <definedName name="wrn.rp1._1_4_3_2" hidden="1">{"sum1",#N/A,TRUE,"Summary";"boil",#N/A,TRUE,"Boilers";"paints95",#N/A,TRUE,"Paints";"tanks95",#N/A,TRUE,"TANKINBD";"dock1",#N/A,TRUE,"DOCKS";"tcars1",#N/A,TRUE,"TCARS";"trucks1",#N/A,TRUE,"TTRUCKS";"sol1",#N/A,TRUE,"Solvents";"wwt1",#N/A,TRUE,"WWT";"fug",#N/A,TRUE,"Fugitives"}</definedName>
    <definedName name="wrn.rp1._1_4_4" localSheetId="12" hidden="1">{"sum1",#N/A,TRUE,"Summary";"boil",#N/A,TRUE,"Boilers";"paints95",#N/A,TRUE,"Paints";"tanks95",#N/A,TRUE,"TANKINBD";"dock1",#N/A,TRUE,"DOCKS";"tcars1",#N/A,TRUE,"TCARS";"trucks1",#N/A,TRUE,"TTRUCKS";"sol1",#N/A,TRUE,"Solvents";"wwt1",#N/A,TRUE,"WWT";"fug",#N/A,TRUE,"Fugitives"}</definedName>
    <definedName name="wrn.rp1._1_4_4" localSheetId="7" hidden="1">{"sum1",#N/A,TRUE,"Summary";"boil",#N/A,TRUE,"Boilers";"paints95",#N/A,TRUE,"Paints";"tanks95",#N/A,TRUE,"TANKINBD";"dock1",#N/A,TRUE,"DOCKS";"tcars1",#N/A,TRUE,"TCARS";"trucks1",#N/A,TRUE,"TTRUCKS";"sol1",#N/A,TRUE,"Solvents";"wwt1",#N/A,TRUE,"WWT";"fug",#N/A,TRUE,"Fugitives"}</definedName>
    <definedName name="wrn.rp1._1_4_4" localSheetId="14" hidden="1">{"sum1",#N/A,TRUE,"Summary";"boil",#N/A,TRUE,"Boilers";"paints95",#N/A,TRUE,"Paints";"tanks95",#N/A,TRUE,"TANKINBD";"dock1",#N/A,TRUE,"DOCKS";"tcars1",#N/A,TRUE,"TCARS";"trucks1",#N/A,TRUE,"TTRUCKS";"sol1",#N/A,TRUE,"Solvents";"wwt1",#N/A,TRUE,"WWT";"fug",#N/A,TRUE,"Fugitives"}</definedName>
    <definedName name="wrn.rp1._1_4_4" hidden="1">{"sum1",#N/A,TRUE,"Summary";"boil",#N/A,TRUE,"Boilers";"paints95",#N/A,TRUE,"Paints";"tanks95",#N/A,TRUE,"TANKINBD";"dock1",#N/A,TRUE,"DOCKS";"tcars1",#N/A,TRUE,"TCARS";"trucks1",#N/A,TRUE,"TTRUCKS";"sol1",#N/A,TRUE,"Solvents";"wwt1",#N/A,TRUE,"WWT";"fug",#N/A,TRUE,"Fugitives"}</definedName>
    <definedName name="wrn.rp1._1_4_4_1" localSheetId="12" hidden="1">{"sum1",#N/A,TRUE,"Summary";"boil",#N/A,TRUE,"Boilers";"paints95",#N/A,TRUE,"Paints";"tanks95",#N/A,TRUE,"TANKINBD";"dock1",#N/A,TRUE,"DOCKS";"tcars1",#N/A,TRUE,"TCARS";"trucks1",#N/A,TRUE,"TTRUCKS";"sol1",#N/A,TRUE,"Solvents";"wwt1",#N/A,TRUE,"WWT";"fug",#N/A,TRUE,"Fugitives"}</definedName>
    <definedName name="wrn.rp1._1_4_4_1" localSheetId="7" hidden="1">{"sum1",#N/A,TRUE,"Summary";"boil",#N/A,TRUE,"Boilers";"paints95",#N/A,TRUE,"Paints";"tanks95",#N/A,TRUE,"TANKINBD";"dock1",#N/A,TRUE,"DOCKS";"tcars1",#N/A,TRUE,"TCARS";"trucks1",#N/A,TRUE,"TTRUCKS";"sol1",#N/A,TRUE,"Solvents";"wwt1",#N/A,TRUE,"WWT";"fug",#N/A,TRUE,"Fugitives"}</definedName>
    <definedName name="wrn.rp1._1_4_4_1" localSheetId="14" hidden="1">{"sum1",#N/A,TRUE,"Summary";"boil",#N/A,TRUE,"Boilers";"paints95",#N/A,TRUE,"Paints";"tanks95",#N/A,TRUE,"TANKINBD";"dock1",#N/A,TRUE,"DOCKS";"tcars1",#N/A,TRUE,"TCARS";"trucks1",#N/A,TRUE,"TTRUCKS";"sol1",#N/A,TRUE,"Solvents";"wwt1",#N/A,TRUE,"WWT";"fug",#N/A,TRUE,"Fugitives"}</definedName>
    <definedName name="wrn.rp1._1_4_4_1" hidden="1">{"sum1",#N/A,TRUE,"Summary";"boil",#N/A,TRUE,"Boilers";"paints95",#N/A,TRUE,"Paints";"tanks95",#N/A,TRUE,"TANKINBD";"dock1",#N/A,TRUE,"DOCKS";"tcars1",#N/A,TRUE,"TCARS";"trucks1",#N/A,TRUE,"TTRUCKS";"sol1",#N/A,TRUE,"Solvents";"wwt1",#N/A,TRUE,"WWT";"fug",#N/A,TRUE,"Fugitives"}</definedName>
    <definedName name="wrn.rp1._1_4_4_2" localSheetId="12" hidden="1">{"sum1",#N/A,TRUE,"Summary";"boil",#N/A,TRUE,"Boilers";"paints95",#N/A,TRUE,"Paints";"tanks95",#N/A,TRUE,"TANKINBD";"dock1",#N/A,TRUE,"DOCKS";"tcars1",#N/A,TRUE,"TCARS";"trucks1",#N/A,TRUE,"TTRUCKS";"sol1",#N/A,TRUE,"Solvents";"wwt1",#N/A,TRUE,"WWT";"fug",#N/A,TRUE,"Fugitives"}</definedName>
    <definedName name="wrn.rp1._1_4_4_2" localSheetId="7" hidden="1">{"sum1",#N/A,TRUE,"Summary";"boil",#N/A,TRUE,"Boilers";"paints95",#N/A,TRUE,"Paints";"tanks95",#N/A,TRUE,"TANKINBD";"dock1",#N/A,TRUE,"DOCKS";"tcars1",#N/A,TRUE,"TCARS";"trucks1",#N/A,TRUE,"TTRUCKS";"sol1",#N/A,TRUE,"Solvents";"wwt1",#N/A,TRUE,"WWT";"fug",#N/A,TRUE,"Fugitives"}</definedName>
    <definedName name="wrn.rp1._1_4_4_2" localSheetId="14" hidden="1">{"sum1",#N/A,TRUE,"Summary";"boil",#N/A,TRUE,"Boilers";"paints95",#N/A,TRUE,"Paints";"tanks95",#N/A,TRUE,"TANKINBD";"dock1",#N/A,TRUE,"DOCKS";"tcars1",#N/A,TRUE,"TCARS";"trucks1",#N/A,TRUE,"TTRUCKS";"sol1",#N/A,TRUE,"Solvents";"wwt1",#N/A,TRUE,"WWT";"fug",#N/A,TRUE,"Fugitives"}</definedName>
    <definedName name="wrn.rp1._1_4_4_2" hidden="1">{"sum1",#N/A,TRUE,"Summary";"boil",#N/A,TRUE,"Boilers";"paints95",#N/A,TRUE,"Paints";"tanks95",#N/A,TRUE,"TANKINBD";"dock1",#N/A,TRUE,"DOCKS";"tcars1",#N/A,TRUE,"TCARS";"trucks1",#N/A,TRUE,"TTRUCKS";"sol1",#N/A,TRUE,"Solvents";"wwt1",#N/A,TRUE,"WWT";"fug",#N/A,TRUE,"Fugitives"}</definedName>
    <definedName name="wrn.rp1._1_4_5" localSheetId="12" hidden="1">{"sum1",#N/A,TRUE,"Summary";"boil",#N/A,TRUE,"Boilers";"paints95",#N/A,TRUE,"Paints";"tanks95",#N/A,TRUE,"TANKINBD";"dock1",#N/A,TRUE,"DOCKS";"tcars1",#N/A,TRUE,"TCARS";"trucks1",#N/A,TRUE,"TTRUCKS";"sol1",#N/A,TRUE,"Solvents";"wwt1",#N/A,TRUE,"WWT";"fug",#N/A,TRUE,"Fugitives"}</definedName>
    <definedName name="wrn.rp1._1_4_5" localSheetId="7" hidden="1">{"sum1",#N/A,TRUE,"Summary";"boil",#N/A,TRUE,"Boilers";"paints95",#N/A,TRUE,"Paints";"tanks95",#N/A,TRUE,"TANKINBD";"dock1",#N/A,TRUE,"DOCKS";"tcars1",#N/A,TRUE,"TCARS";"trucks1",#N/A,TRUE,"TTRUCKS";"sol1",#N/A,TRUE,"Solvents";"wwt1",#N/A,TRUE,"WWT";"fug",#N/A,TRUE,"Fugitives"}</definedName>
    <definedName name="wrn.rp1._1_4_5" localSheetId="14" hidden="1">{"sum1",#N/A,TRUE,"Summary";"boil",#N/A,TRUE,"Boilers";"paints95",#N/A,TRUE,"Paints";"tanks95",#N/A,TRUE,"TANKINBD";"dock1",#N/A,TRUE,"DOCKS";"tcars1",#N/A,TRUE,"TCARS";"trucks1",#N/A,TRUE,"TTRUCKS";"sol1",#N/A,TRUE,"Solvents";"wwt1",#N/A,TRUE,"WWT";"fug",#N/A,TRUE,"Fugitives"}</definedName>
    <definedName name="wrn.rp1._1_4_5" hidden="1">{"sum1",#N/A,TRUE,"Summary";"boil",#N/A,TRUE,"Boilers";"paints95",#N/A,TRUE,"Paints";"tanks95",#N/A,TRUE,"TANKINBD";"dock1",#N/A,TRUE,"DOCKS";"tcars1",#N/A,TRUE,"TCARS";"trucks1",#N/A,TRUE,"TTRUCKS";"sol1",#N/A,TRUE,"Solvents";"wwt1",#N/A,TRUE,"WWT";"fug",#N/A,TRUE,"Fugitives"}</definedName>
    <definedName name="wrn.rp1._1_4_5_1" localSheetId="12" hidden="1">{"sum1",#N/A,TRUE,"Summary";"boil",#N/A,TRUE,"Boilers";"paints95",#N/A,TRUE,"Paints";"tanks95",#N/A,TRUE,"TANKINBD";"dock1",#N/A,TRUE,"DOCKS";"tcars1",#N/A,TRUE,"TCARS";"trucks1",#N/A,TRUE,"TTRUCKS";"sol1",#N/A,TRUE,"Solvents";"wwt1",#N/A,TRUE,"WWT";"fug",#N/A,TRUE,"Fugitives"}</definedName>
    <definedName name="wrn.rp1._1_4_5_1" localSheetId="7" hidden="1">{"sum1",#N/A,TRUE,"Summary";"boil",#N/A,TRUE,"Boilers";"paints95",#N/A,TRUE,"Paints";"tanks95",#N/A,TRUE,"TANKINBD";"dock1",#N/A,TRUE,"DOCKS";"tcars1",#N/A,TRUE,"TCARS";"trucks1",#N/A,TRUE,"TTRUCKS";"sol1",#N/A,TRUE,"Solvents";"wwt1",#N/A,TRUE,"WWT";"fug",#N/A,TRUE,"Fugitives"}</definedName>
    <definedName name="wrn.rp1._1_4_5_1" localSheetId="14" hidden="1">{"sum1",#N/A,TRUE,"Summary";"boil",#N/A,TRUE,"Boilers";"paints95",#N/A,TRUE,"Paints";"tanks95",#N/A,TRUE,"TANKINBD";"dock1",#N/A,TRUE,"DOCKS";"tcars1",#N/A,TRUE,"TCARS";"trucks1",#N/A,TRUE,"TTRUCKS";"sol1",#N/A,TRUE,"Solvents";"wwt1",#N/A,TRUE,"WWT";"fug",#N/A,TRUE,"Fugitives"}</definedName>
    <definedName name="wrn.rp1._1_4_5_1" hidden="1">{"sum1",#N/A,TRUE,"Summary";"boil",#N/A,TRUE,"Boilers";"paints95",#N/A,TRUE,"Paints";"tanks95",#N/A,TRUE,"TANKINBD";"dock1",#N/A,TRUE,"DOCKS";"tcars1",#N/A,TRUE,"TCARS";"trucks1",#N/A,TRUE,"TTRUCKS";"sol1",#N/A,TRUE,"Solvents";"wwt1",#N/A,TRUE,"WWT";"fug",#N/A,TRUE,"Fugitives"}</definedName>
    <definedName name="wrn.rp1._1_4_5_2" localSheetId="12" hidden="1">{"sum1",#N/A,TRUE,"Summary";"boil",#N/A,TRUE,"Boilers";"paints95",#N/A,TRUE,"Paints";"tanks95",#N/A,TRUE,"TANKINBD";"dock1",#N/A,TRUE,"DOCKS";"tcars1",#N/A,TRUE,"TCARS";"trucks1",#N/A,TRUE,"TTRUCKS";"sol1",#N/A,TRUE,"Solvents";"wwt1",#N/A,TRUE,"WWT";"fug",#N/A,TRUE,"Fugitives"}</definedName>
    <definedName name="wrn.rp1._1_4_5_2" localSheetId="7" hidden="1">{"sum1",#N/A,TRUE,"Summary";"boil",#N/A,TRUE,"Boilers";"paints95",#N/A,TRUE,"Paints";"tanks95",#N/A,TRUE,"TANKINBD";"dock1",#N/A,TRUE,"DOCKS";"tcars1",#N/A,TRUE,"TCARS";"trucks1",#N/A,TRUE,"TTRUCKS";"sol1",#N/A,TRUE,"Solvents";"wwt1",#N/A,TRUE,"WWT";"fug",#N/A,TRUE,"Fugitives"}</definedName>
    <definedName name="wrn.rp1._1_4_5_2" localSheetId="14" hidden="1">{"sum1",#N/A,TRUE,"Summary";"boil",#N/A,TRUE,"Boilers";"paints95",#N/A,TRUE,"Paints";"tanks95",#N/A,TRUE,"TANKINBD";"dock1",#N/A,TRUE,"DOCKS";"tcars1",#N/A,TRUE,"TCARS";"trucks1",#N/A,TRUE,"TTRUCKS";"sol1",#N/A,TRUE,"Solvents";"wwt1",#N/A,TRUE,"WWT";"fug",#N/A,TRUE,"Fugitives"}</definedName>
    <definedName name="wrn.rp1._1_4_5_2" hidden="1">{"sum1",#N/A,TRUE,"Summary";"boil",#N/A,TRUE,"Boilers";"paints95",#N/A,TRUE,"Paints";"tanks95",#N/A,TRUE,"TANKINBD";"dock1",#N/A,TRUE,"DOCKS";"tcars1",#N/A,TRUE,"TCARS";"trucks1",#N/A,TRUE,"TTRUCKS";"sol1",#N/A,TRUE,"Solvents";"wwt1",#N/A,TRUE,"WWT";"fug",#N/A,TRUE,"Fugitives"}</definedName>
    <definedName name="wrn.rp1._1_5" localSheetId="12" hidden="1">{"sum1",#N/A,TRUE,"Summary";"boil",#N/A,TRUE,"Boilers";"paints95",#N/A,TRUE,"Paints";"tanks95",#N/A,TRUE,"TANKINBD";"dock1",#N/A,TRUE,"DOCKS";"tcars1",#N/A,TRUE,"TCARS";"trucks1",#N/A,TRUE,"TTRUCKS";"sol1",#N/A,TRUE,"Solvents";"wwt1",#N/A,TRUE,"WWT";"fug",#N/A,TRUE,"Fugitives"}</definedName>
    <definedName name="wrn.rp1._1_5" localSheetId="7" hidden="1">{"sum1",#N/A,TRUE,"Summary";"boil",#N/A,TRUE,"Boilers";"paints95",#N/A,TRUE,"Paints";"tanks95",#N/A,TRUE,"TANKINBD";"dock1",#N/A,TRUE,"DOCKS";"tcars1",#N/A,TRUE,"TCARS";"trucks1",#N/A,TRUE,"TTRUCKS";"sol1",#N/A,TRUE,"Solvents";"wwt1",#N/A,TRUE,"WWT";"fug",#N/A,TRUE,"Fugitives"}</definedName>
    <definedName name="wrn.rp1._1_5" localSheetId="14" hidden="1">{"sum1",#N/A,TRUE,"Summary";"boil",#N/A,TRUE,"Boilers";"paints95",#N/A,TRUE,"Paints";"tanks95",#N/A,TRUE,"TANKINBD";"dock1",#N/A,TRUE,"DOCKS";"tcars1",#N/A,TRUE,"TCARS";"trucks1",#N/A,TRUE,"TTRUCKS";"sol1",#N/A,TRUE,"Solvents";"wwt1",#N/A,TRUE,"WWT";"fug",#N/A,TRUE,"Fugitives"}</definedName>
    <definedName name="wrn.rp1._1_5" hidden="1">{"sum1",#N/A,TRUE,"Summary";"boil",#N/A,TRUE,"Boilers";"paints95",#N/A,TRUE,"Paints";"tanks95",#N/A,TRUE,"TANKINBD";"dock1",#N/A,TRUE,"DOCKS";"tcars1",#N/A,TRUE,"TCARS";"trucks1",#N/A,TRUE,"TTRUCKS";"sol1",#N/A,TRUE,"Solvents";"wwt1",#N/A,TRUE,"WWT";"fug",#N/A,TRUE,"Fugitives"}</definedName>
    <definedName name="wrn.rp1._1_5_1" localSheetId="12" hidden="1">{"sum1",#N/A,TRUE,"Summary";"boil",#N/A,TRUE,"Boilers";"paints95",#N/A,TRUE,"Paints";"tanks95",#N/A,TRUE,"TANKINBD";"dock1",#N/A,TRUE,"DOCKS";"tcars1",#N/A,TRUE,"TCARS";"trucks1",#N/A,TRUE,"TTRUCKS";"sol1",#N/A,TRUE,"Solvents";"wwt1",#N/A,TRUE,"WWT";"fug",#N/A,TRUE,"Fugitives"}</definedName>
    <definedName name="wrn.rp1._1_5_1" localSheetId="7" hidden="1">{"sum1",#N/A,TRUE,"Summary";"boil",#N/A,TRUE,"Boilers";"paints95",#N/A,TRUE,"Paints";"tanks95",#N/A,TRUE,"TANKINBD";"dock1",#N/A,TRUE,"DOCKS";"tcars1",#N/A,TRUE,"TCARS";"trucks1",#N/A,TRUE,"TTRUCKS";"sol1",#N/A,TRUE,"Solvents";"wwt1",#N/A,TRUE,"WWT";"fug",#N/A,TRUE,"Fugitives"}</definedName>
    <definedName name="wrn.rp1._1_5_1" localSheetId="14" hidden="1">{"sum1",#N/A,TRUE,"Summary";"boil",#N/A,TRUE,"Boilers";"paints95",#N/A,TRUE,"Paints";"tanks95",#N/A,TRUE,"TANKINBD";"dock1",#N/A,TRUE,"DOCKS";"tcars1",#N/A,TRUE,"TCARS";"trucks1",#N/A,TRUE,"TTRUCKS";"sol1",#N/A,TRUE,"Solvents";"wwt1",#N/A,TRUE,"WWT";"fug",#N/A,TRUE,"Fugitives"}</definedName>
    <definedName name="wrn.rp1._1_5_1" hidden="1">{"sum1",#N/A,TRUE,"Summary";"boil",#N/A,TRUE,"Boilers";"paints95",#N/A,TRUE,"Paints";"tanks95",#N/A,TRUE,"TANKINBD";"dock1",#N/A,TRUE,"DOCKS";"tcars1",#N/A,TRUE,"TCARS";"trucks1",#N/A,TRUE,"TTRUCKS";"sol1",#N/A,TRUE,"Solvents";"wwt1",#N/A,TRUE,"WWT";"fug",#N/A,TRUE,"Fugitives"}</definedName>
    <definedName name="wrn.rp1._1_5_2" localSheetId="12" hidden="1">{"sum1",#N/A,TRUE,"Summary";"boil",#N/A,TRUE,"Boilers";"paints95",#N/A,TRUE,"Paints";"tanks95",#N/A,TRUE,"TANKINBD";"dock1",#N/A,TRUE,"DOCKS";"tcars1",#N/A,TRUE,"TCARS";"trucks1",#N/A,TRUE,"TTRUCKS";"sol1",#N/A,TRUE,"Solvents";"wwt1",#N/A,TRUE,"WWT";"fug",#N/A,TRUE,"Fugitives"}</definedName>
    <definedName name="wrn.rp1._1_5_2" localSheetId="7" hidden="1">{"sum1",#N/A,TRUE,"Summary";"boil",#N/A,TRUE,"Boilers";"paints95",#N/A,TRUE,"Paints";"tanks95",#N/A,TRUE,"TANKINBD";"dock1",#N/A,TRUE,"DOCKS";"tcars1",#N/A,TRUE,"TCARS";"trucks1",#N/A,TRUE,"TTRUCKS";"sol1",#N/A,TRUE,"Solvents";"wwt1",#N/A,TRUE,"WWT";"fug",#N/A,TRUE,"Fugitives"}</definedName>
    <definedName name="wrn.rp1._1_5_2" localSheetId="14" hidden="1">{"sum1",#N/A,TRUE,"Summary";"boil",#N/A,TRUE,"Boilers";"paints95",#N/A,TRUE,"Paints";"tanks95",#N/A,TRUE,"TANKINBD";"dock1",#N/A,TRUE,"DOCKS";"tcars1",#N/A,TRUE,"TCARS";"trucks1",#N/A,TRUE,"TTRUCKS";"sol1",#N/A,TRUE,"Solvents";"wwt1",#N/A,TRUE,"WWT";"fug",#N/A,TRUE,"Fugitives"}</definedName>
    <definedName name="wrn.rp1._1_5_2" hidden="1">{"sum1",#N/A,TRUE,"Summary";"boil",#N/A,TRUE,"Boilers";"paints95",#N/A,TRUE,"Paints";"tanks95",#N/A,TRUE,"TANKINBD";"dock1",#N/A,TRUE,"DOCKS";"tcars1",#N/A,TRUE,"TCARS";"trucks1",#N/A,TRUE,"TTRUCKS";"sol1",#N/A,TRUE,"Solvents";"wwt1",#N/A,TRUE,"WWT";"fug",#N/A,TRUE,"Fugitives"}</definedName>
    <definedName name="wrn.rp1._2" localSheetId="12" hidden="1">{"sum1",#N/A,TRUE,"Summary";"boil",#N/A,TRUE,"Boilers";"paints95",#N/A,TRUE,"Paints";"tanks95",#N/A,TRUE,"TANKINBD";"dock1",#N/A,TRUE,"DOCKS";"tcars1",#N/A,TRUE,"TCARS";"trucks1",#N/A,TRUE,"TTRUCKS";"sol1",#N/A,TRUE,"Solvents";"wwt1",#N/A,TRUE,"WWT";"fug",#N/A,TRUE,"Fugitives"}</definedName>
    <definedName name="wrn.rp1._2" localSheetId="7" hidden="1">{"sum1",#N/A,TRUE,"Summary";"boil",#N/A,TRUE,"Boilers";"paints95",#N/A,TRUE,"Paints";"tanks95",#N/A,TRUE,"TANKINBD";"dock1",#N/A,TRUE,"DOCKS";"tcars1",#N/A,TRUE,"TCARS";"trucks1",#N/A,TRUE,"TTRUCKS";"sol1",#N/A,TRUE,"Solvents";"wwt1",#N/A,TRUE,"WWT";"fug",#N/A,TRUE,"Fugitives"}</definedName>
    <definedName name="wrn.rp1._2" localSheetId="14" hidden="1">{"sum1",#N/A,TRUE,"Summary";"boil",#N/A,TRUE,"Boilers";"paints95",#N/A,TRUE,"Paints";"tanks95",#N/A,TRUE,"TANKINBD";"dock1",#N/A,TRUE,"DOCKS";"tcars1",#N/A,TRUE,"TCARS";"trucks1",#N/A,TRUE,"TTRUCKS";"sol1",#N/A,TRUE,"Solvents";"wwt1",#N/A,TRUE,"WWT";"fug",#N/A,TRUE,"Fugitives"}</definedName>
    <definedName name="wrn.rp1._2" hidden="1">{"sum1",#N/A,TRUE,"Summary";"boil",#N/A,TRUE,"Boilers";"paints95",#N/A,TRUE,"Paints";"tanks95",#N/A,TRUE,"TANKINBD";"dock1",#N/A,TRUE,"DOCKS";"tcars1",#N/A,TRUE,"TCARS";"trucks1",#N/A,TRUE,"TTRUCKS";"sol1",#N/A,TRUE,"Solvents";"wwt1",#N/A,TRUE,"WWT";"fug",#N/A,TRUE,"Fugitives"}</definedName>
    <definedName name="wrn.rp1._2_1" localSheetId="12" hidden="1">{"sum1",#N/A,TRUE,"Summary";"boil",#N/A,TRUE,"Boilers";"paints95",#N/A,TRUE,"Paints";"tanks95",#N/A,TRUE,"TANKINBD";"dock1",#N/A,TRUE,"DOCKS";"tcars1",#N/A,TRUE,"TCARS";"trucks1",#N/A,TRUE,"TTRUCKS";"sol1",#N/A,TRUE,"Solvents";"wwt1",#N/A,TRUE,"WWT";"fug",#N/A,TRUE,"Fugitives"}</definedName>
    <definedName name="wrn.rp1._2_1" localSheetId="7" hidden="1">{"sum1",#N/A,TRUE,"Summary";"boil",#N/A,TRUE,"Boilers";"paints95",#N/A,TRUE,"Paints";"tanks95",#N/A,TRUE,"TANKINBD";"dock1",#N/A,TRUE,"DOCKS";"tcars1",#N/A,TRUE,"TCARS";"trucks1",#N/A,TRUE,"TTRUCKS";"sol1",#N/A,TRUE,"Solvents";"wwt1",#N/A,TRUE,"WWT";"fug",#N/A,TRUE,"Fugitives"}</definedName>
    <definedName name="wrn.rp1._2_1" localSheetId="14" hidden="1">{"sum1",#N/A,TRUE,"Summary";"boil",#N/A,TRUE,"Boilers";"paints95",#N/A,TRUE,"Paints";"tanks95",#N/A,TRUE,"TANKINBD";"dock1",#N/A,TRUE,"DOCKS";"tcars1",#N/A,TRUE,"TCARS";"trucks1",#N/A,TRUE,"TTRUCKS";"sol1",#N/A,TRUE,"Solvents";"wwt1",#N/A,TRUE,"WWT";"fug",#N/A,TRUE,"Fugitives"}</definedName>
    <definedName name="wrn.rp1._2_1" hidden="1">{"sum1",#N/A,TRUE,"Summary";"boil",#N/A,TRUE,"Boilers";"paints95",#N/A,TRUE,"Paints";"tanks95",#N/A,TRUE,"TANKINBD";"dock1",#N/A,TRUE,"DOCKS";"tcars1",#N/A,TRUE,"TCARS";"trucks1",#N/A,TRUE,"TTRUCKS";"sol1",#N/A,TRUE,"Solvents";"wwt1",#N/A,TRUE,"WWT";"fug",#N/A,TRUE,"Fugitives"}</definedName>
    <definedName name="wrn.rp1._2_1_1" localSheetId="12" hidden="1">{"sum1",#N/A,TRUE,"Summary";"boil",#N/A,TRUE,"Boilers";"paints95",#N/A,TRUE,"Paints";"tanks95",#N/A,TRUE,"TANKINBD";"dock1",#N/A,TRUE,"DOCKS";"tcars1",#N/A,TRUE,"TCARS";"trucks1",#N/A,TRUE,"TTRUCKS";"sol1",#N/A,TRUE,"Solvents";"wwt1",#N/A,TRUE,"WWT";"fug",#N/A,TRUE,"Fugitives"}</definedName>
    <definedName name="wrn.rp1._2_1_1" localSheetId="7" hidden="1">{"sum1",#N/A,TRUE,"Summary";"boil",#N/A,TRUE,"Boilers";"paints95",#N/A,TRUE,"Paints";"tanks95",#N/A,TRUE,"TANKINBD";"dock1",#N/A,TRUE,"DOCKS";"tcars1",#N/A,TRUE,"TCARS";"trucks1",#N/A,TRUE,"TTRUCKS";"sol1",#N/A,TRUE,"Solvents";"wwt1",#N/A,TRUE,"WWT";"fug",#N/A,TRUE,"Fugitives"}</definedName>
    <definedName name="wrn.rp1._2_1_1" localSheetId="14" hidden="1">{"sum1",#N/A,TRUE,"Summary";"boil",#N/A,TRUE,"Boilers";"paints95",#N/A,TRUE,"Paints";"tanks95",#N/A,TRUE,"TANKINBD";"dock1",#N/A,TRUE,"DOCKS";"tcars1",#N/A,TRUE,"TCARS";"trucks1",#N/A,TRUE,"TTRUCKS";"sol1",#N/A,TRUE,"Solvents";"wwt1",#N/A,TRUE,"WWT";"fug",#N/A,TRUE,"Fugitives"}</definedName>
    <definedName name="wrn.rp1._2_1_1" hidden="1">{"sum1",#N/A,TRUE,"Summary";"boil",#N/A,TRUE,"Boilers";"paints95",#N/A,TRUE,"Paints";"tanks95",#N/A,TRUE,"TANKINBD";"dock1",#N/A,TRUE,"DOCKS";"tcars1",#N/A,TRUE,"TCARS";"trucks1",#N/A,TRUE,"TTRUCKS";"sol1",#N/A,TRUE,"Solvents";"wwt1",#N/A,TRUE,"WWT";"fug",#N/A,TRUE,"Fugitives"}</definedName>
    <definedName name="wrn.rp1._2_1_2" localSheetId="12" hidden="1">{"sum1",#N/A,TRUE,"Summary";"boil",#N/A,TRUE,"Boilers";"paints95",#N/A,TRUE,"Paints";"tanks95",#N/A,TRUE,"TANKINBD";"dock1",#N/A,TRUE,"DOCKS";"tcars1",#N/A,TRUE,"TCARS";"trucks1",#N/A,TRUE,"TTRUCKS";"sol1",#N/A,TRUE,"Solvents";"wwt1",#N/A,TRUE,"WWT";"fug",#N/A,TRUE,"Fugitives"}</definedName>
    <definedName name="wrn.rp1._2_1_2" localSheetId="7" hidden="1">{"sum1",#N/A,TRUE,"Summary";"boil",#N/A,TRUE,"Boilers";"paints95",#N/A,TRUE,"Paints";"tanks95",#N/A,TRUE,"TANKINBD";"dock1",#N/A,TRUE,"DOCKS";"tcars1",#N/A,TRUE,"TCARS";"trucks1",#N/A,TRUE,"TTRUCKS";"sol1",#N/A,TRUE,"Solvents";"wwt1",#N/A,TRUE,"WWT";"fug",#N/A,TRUE,"Fugitives"}</definedName>
    <definedName name="wrn.rp1._2_1_2" localSheetId="14" hidden="1">{"sum1",#N/A,TRUE,"Summary";"boil",#N/A,TRUE,"Boilers";"paints95",#N/A,TRUE,"Paints";"tanks95",#N/A,TRUE,"TANKINBD";"dock1",#N/A,TRUE,"DOCKS";"tcars1",#N/A,TRUE,"TCARS";"trucks1",#N/A,TRUE,"TTRUCKS";"sol1",#N/A,TRUE,"Solvents";"wwt1",#N/A,TRUE,"WWT";"fug",#N/A,TRUE,"Fugitives"}</definedName>
    <definedName name="wrn.rp1._2_1_2" hidden="1">{"sum1",#N/A,TRUE,"Summary";"boil",#N/A,TRUE,"Boilers";"paints95",#N/A,TRUE,"Paints";"tanks95",#N/A,TRUE,"TANKINBD";"dock1",#N/A,TRUE,"DOCKS";"tcars1",#N/A,TRUE,"TCARS";"trucks1",#N/A,TRUE,"TTRUCKS";"sol1",#N/A,TRUE,"Solvents";"wwt1",#N/A,TRUE,"WWT";"fug",#N/A,TRUE,"Fugitives"}</definedName>
    <definedName name="wrn.rp1._2_2" localSheetId="12" hidden="1">{"sum1",#N/A,TRUE,"Summary";"boil",#N/A,TRUE,"Boilers";"paints95",#N/A,TRUE,"Paints";"tanks95",#N/A,TRUE,"TANKINBD";"dock1",#N/A,TRUE,"DOCKS";"tcars1",#N/A,TRUE,"TCARS";"trucks1",#N/A,TRUE,"TTRUCKS";"sol1",#N/A,TRUE,"Solvents";"wwt1",#N/A,TRUE,"WWT";"fug",#N/A,TRUE,"Fugitives"}</definedName>
    <definedName name="wrn.rp1._2_2" localSheetId="7" hidden="1">{"sum1",#N/A,TRUE,"Summary";"boil",#N/A,TRUE,"Boilers";"paints95",#N/A,TRUE,"Paints";"tanks95",#N/A,TRUE,"TANKINBD";"dock1",#N/A,TRUE,"DOCKS";"tcars1",#N/A,TRUE,"TCARS";"trucks1",#N/A,TRUE,"TTRUCKS";"sol1",#N/A,TRUE,"Solvents";"wwt1",#N/A,TRUE,"WWT";"fug",#N/A,TRUE,"Fugitives"}</definedName>
    <definedName name="wrn.rp1._2_2" localSheetId="14" hidden="1">{"sum1",#N/A,TRUE,"Summary";"boil",#N/A,TRUE,"Boilers";"paints95",#N/A,TRUE,"Paints";"tanks95",#N/A,TRUE,"TANKINBD";"dock1",#N/A,TRUE,"DOCKS";"tcars1",#N/A,TRUE,"TCARS";"trucks1",#N/A,TRUE,"TTRUCKS";"sol1",#N/A,TRUE,"Solvents";"wwt1",#N/A,TRUE,"WWT";"fug",#N/A,TRUE,"Fugitives"}</definedName>
    <definedName name="wrn.rp1._2_2" hidden="1">{"sum1",#N/A,TRUE,"Summary";"boil",#N/A,TRUE,"Boilers";"paints95",#N/A,TRUE,"Paints";"tanks95",#N/A,TRUE,"TANKINBD";"dock1",#N/A,TRUE,"DOCKS";"tcars1",#N/A,TRUE,"TCARS";"trucks1",#N/A,TRUE,"TTRUCKS";"sol1",#N/A,TRUE,"Solvents";"wwt1",#N/A,TRUE,"WWT";"fug",#N/A,TRUE,"Fugitives"}</definedName>
    <definedName name="wrn.rp1._2_2_1" localSheetId="12" hidden="1">{"sum1",#N/A,TRUE,"Summary";"boil",#N/A,TRUE,"Boilers";"paints95",#N/A,TRUE,"Paints";"tanks95",#N/A,TRUE,"TANKINBD";"dock1",#N/A,TRUE,"DOCKS";"tcars1",#N/A,TRUE,"TCARS";"trucks1",#N/A,TRUE,"TTRUCKS";"sol1",#N/A,TRUE,"Solvents";"wwt1",#N/A,TRUE,"WWT";"fug",#N/A,TRUE,"Fugitives"}</definedName>
    <definedName name="wrn.rp1._2_2_1" localSheetId="7" hidden="1">{"sum1",#N/A,TRUE,"Summary";"boil",#N/A,TRUE,"Boilers";"paints95",#N/A,TRUE,"Paints";"tanks95",#N/A,TRUE,"TANKINBD";"dock1",#N/A,TRUE,"DOCKS";"tcars1",#N/A,TRUE,"TCARS";"trucks1",#N/A,TRUE,"TTRUCKS";"sol1",#N/A,TRUE,"Solvents";"wwt1",#N/A,TRUE,"WWT";"fug",#N/A,TRUE,"Fugitives"}</definedName>
    <definedName name="wrn.rp1._2_2_1" localSheetId="14" hidden="1">{"sum1",#N/A,TRUE,"Summary";"boil",#N/A,TRUE,"Boilers";"paints95",#N/A,TRUE,"Paints";"tanks95",#N/A,TRUE,"TANKINBD";"dock1",#N/A,TRUE,"DOCKS";"tcars1",#N/A,TRUE,"TCARS";"trucks1",#N/A,TRUE,"TTRUCKS";"sol1",#N/A,TRUE,"Solvents";"wwt1",#N/A,TRUE,"WWT";"fug",#N/A,TRUE,"Fugitives"}</definedName>
    <definedName name="wrn.rp1._2_2_1" hidden="1">{"sum1",#N/A,TRUE,"Summary";"boil",#N/A,TRUE,"Boilers";"paints95",#N/A,TRUE,"Paints";"tanks95",#N/A,TRUE,"TANKINBD";"dock1",#N/A,TRUE,"DOCKS";"tcars1",#N/A,TRUE,"TCARS";"trucks1",#N/A,TRUE,"TTRUCKS";"sol1",#N/A,TRUE,"Solvents";"wwt1",#N/A,TRUE,"WWT";"fug",#N/A,TRUE,"Fugitives"}</definedName>
    <definedName name="wrn.rp1._2_2_2" localSheetId="12" hidden="1">{"sum1",#N/A,TRUE,"Summary";"boil",#N/A,TRUE,"Boilers";"paints95",#N/A,TRUE,"Paints";"tanks95",#N/A,TRUE,"TANKINBD";"dock1",#N/A,TRUE,"DOCKS";"tcars1",#N/A,TRUE,"TCARS";"trucks1",#N/A,TRUE,"TTRUCKS";"sol1",#N/A,TRUE,"Solvents";"wwt1",#N/A,TRUE,"WWT";"fug",#N/A,TRUE,"Fugitives"}</definedName>
    <definedName name="wrn.rp1._2_2_2" localSheetId="7" hidden="1">{"sum1",#N/A,TRUE,"Summary";"boil",#N/A,TRUE,"Boilers";"paints95",#N/A,TRUE,"Paints";"tanks95",#N/A,TRUE,"TANKINBD";"dock1",#N/A,TRUE,"DOCKS";"tcars1",#N/A,TRUE,"TCARS";"trucks1",#N/A,TRUE,"TTRUCKS";"sol1",#N/A,TRUE,"Solvents";"wwt1",#N/A,TRUE,"WWT";"fug",#N/A,TRUE,"Fugitives"}</definedName>
    <definedName name="wrn.rp1._2_2_2" localSheetId="14" hidden="1">{"sum1",#N/A,TRUE,"Summary";"boil",#N/A,TRUE,"Boilers";"paints95",#N/A,TRUE,"Paints";"tanks95",#N/A,TRUE,"TANKINBD";"dock1",#N/A,TRUE,"DOCKS";"tcars1",#N/A,TRUE,"TCARS";"trucks1",#N/A,TRUE,"TTRUCKS";"sol1",#N/A,TRUE,"Solvents";"wwt1",#N/A,TRUE,"WWT";"fug",#N/A,TRUE,"Fugitives"}</definedName>
    <definedName name="wrn.rp1._2_2_2" hidden="1">{"sum1",#N/A,TRUE,"Summary";"boil",#N/A,TRUE,"Boilers";"paints95",#N/A,TRUE,"Paints";"tanks95",#N/A,TRUE,"TANKINBD";"dock1",#N/A,TRUE,"DOCKS";"tcars1",#N/A,TRUE,"TCARS";"trucks1",#N/A,TRUE,"TTRUCKS";"sol1",#N/A,TRUE,"Solvents";"wwt1",#N/A,TRUE,"WWT";"fug",#N/A,TRUE,"Fugitives"}</definedName>
    <definedName name="wrn.rp1._2_3" localSheetId="12" hidden="1">{"sum1",#N/A,TRUE,"Summary";"boil",#N/A,TRUE,"Boilers";"paints95",#N/A,TRUE,"Paints";"tanks95",#N/A,TRUE,"TANKINBD";"dock1",#N/A,TRUE,"DOCKS";"tcars1",#N/A,TRUE,"TCARS";"trucks1",#N/A,TRUE,"TTRUCKS";"sol1",#N/A,TRUE,"Solvents";"wwt1",#N/A,TRUE,"WWT";"fug",#N/A,TRUE,"Fugitives"}</definedName>
    <definedName name="wrn.rp1._2_3" localSheetId="7" hidden="1">{"sum1",#N/A,TRUE,"Summary";"boil",#N/A,TRUE,"Boilers";"paints95",#N/A,TRUE,"Paints";"tanks95",#N/A,TRUE,"TANKINBD";"dock1",#N/A,TRUE,"DOCKS";"tcars1",#N/A,TRUE,"TCARS";"trucks1",#N/A,TRUE,"TTRUCKS";"sol1",#N/A,TRUE,"Solvents";"wwt1",#N/A,TRUE,"WWT";"fug",#N/A,TRUE,"Fugitives"}</definedName>
    <definedName name="wrn.rp1._2_3" localSheetId="14" hidden="1">{"sum1",#N/A,TRUE,"Summary";"boil",#N/A,TRUE,"Boilers";"paints95",#N/A,TRUE,"Paints";"tanks95",#N/A,TRUE,"TANKINBD";"dock1",#N/A,TRUE,"DOCKS";"tcars1",#N/A,TRUE,"TCARS";"trucks1",#N/A,TRUE,"TTRUCKS";"sol1",#N/A,TRUE,"Solvents";"wwt1",#N/A,TRUE,"WWT";"fug",#N/A,TRUE,"Fugitives"}</definedName>
    <definedName name="wrn.rp1._2_3" hidden="1">{"sum1",#N/A,TRUE,"Summary";"boil",#N/A,TRUE,"Boilers";"paints95",#N/A,TRUE,"Paints";"tanks95",#N/A,TRUE,"TANKINBD";"dock1",#N/A,TRUE,"DOCKS";"tcars1",#N/A,TRUE,"TCARS";"trucks1",#N/A,TRUE,"TTRUCKS";"sol1",#N/A,TRUE,"Solvents";"wwt1",#N/A,TRUE,"WWT";"fug",#N/A,TRUE,"Fugitives"}</definedName>
    <definedName name="wrn.rp1._2_3_1" localSheetId="12" hidden="1">{"sum1",#N/A,TRUE,"Summary";"boil",#N/A,TRUE,"Boilers";"paints95",#N/A,TRUE,"Paints";"tanks95",#N/A,TRUE,"TANKINBD";"dock1",#N/A,TRUE,"DOCKS";"tcars1",#N/A,TRUE,"TCARS";"trucks1",#N/A,TRUE,"TTRUCKS";"sol1",#N/A,TRUE,"Solvents";"wwt1",#N/A,TRUE,"WWT";"fug",#N/A,TRUE,"Fugitives"}</definedName>
    <definedName name="wrn.rp1._2_3_1" localSheetId="7" hidden="1">{"sum1",#N/A,TRUE,"Summary";"boil",#N/A,TRUE,"Boilers";"paints95",#N/A,TRUE,"Paints";"tanks95",#N/A,TRUE,"TANKINBD";"dock1",#N/A,TRUE,"DOCKS";"tcars1",#N/A,TRUE,"TCARS";"trucks1",#N/A,TRUE,"TTRUCKS";"sol1",#N/A,TRUE,"Solvents";"wwt1",#N/A,TRUE,"WWT";"fug",#N/A,TRUE,"Fugitives"}</definedName>
    <definedName name="wrn.rp1._2_3_1" localSheetId="14" hidden="1">{"sum1",#N/A,TRUE,"Summary";"boil",#N/A,TRUE,"Boilers";"paints95",#N/A,TRUE,"Paints";"tanks95",#N/A,TRUE,"TANKINBD";"dock1",#N/A,TRUE,"DOCKS";"tcars1",#N/A,TRUE,"TCARS";"trucks1",#N/A,TRUE,"TTRUCKS";"sol1",#N/A,TRUE,"Solvents";"wwt1",#N/A,TRUE,"WWT";"fug",#N/A,TRUE,"Fugitives"}</definedName>
    <definedName name="wrn.rp1._2_3_1" hidden="1">{"sum1",#N/A,TRUE,"Summary";"boil",#N/A,TRUE,"Boilers";"paints95",#N/A,TRUE,"Paints";"tanks95",#N/A,TRUE,"TANKINBD";"dock1",#N/A,TRUE,"DOCKS";"tcars1",#N/A,TRUE,"TCARS";"trucks1",#N/A,TRUE,"TTRUCKS";"sol1",#N/A,TRUE,"Solvents";"wwt1",#N/A,TRUE,"WWT";"fug",#N/A,TRUE,"Fugitives"}</definedName>
    <definedName name="wrn.rp1._2_3_2" localSheetId="12" hidden="1">{"sum1",#N/A,TRUE,"Summary";"boil",#N/A,TRUE,"Boilers";"paints95",#N/A,TRUE,"Paints";"tanks95",#N/A,TRUE,"TANKINBD";"dock1",#N/A,TRUE,"DOCKS";"tcars1",#N/A,TRUE,"TCARS";"trucks1",#N/A,TRUE,"TTRUCKS";"sol1",#N/A,TRUE,"Solvents";"wwt1",#N/A,TRUE,"WWT";"fug",#N/A,TRUE,"Fugitives"}</definedName>
    <definedName name="wrn.rp1._2_3_2" localSheetId="7" hidden="1">{"sum1",#N/A,TRUE,"Summary";"boil",#N/A,TRUE,"Boilers";"paints95",#N/A,TRUE,"Paints";"tanks95",#N/A,TRUE,"TANKINBD";"dock1",#N/A,TRUE,"DOCKS";"tcars1",#N/A,TRUE,"TCARS";"trucks1",#N/A,TRUE,"TTRUCKS";"sol1",#N/A,TRUE,"Solvents";"wwt1",#N/A,TRUE,"WWT";"fug",#N/A,TRUE,"Fugitives"}</definedName>
    <definedName name="wrn.rp1._2_3_2" localSheetId="14" hidden="1">{"sum1",#N/A,TRUE,"Summary";"boil",#N/A,TRUE,"Boilers";"paints95",#N/A,TRUE,"Paints";"tanks95",#N/A,TRUE,"TANKINBD";"dock1",#N/A,TRUE,"DOCKS";"tcars1",#N/A,TRUE,"TCARS";"trucks1",#N/A,TRUE,"TTRUCKS";"sol1",#N/A,TRUE,"Solvents";"wwt1",#N/A,TRUE,"WWT";"fug",#N/A,TRUE,"Fugitives"}</definedName>
    <definedName name="wrn.rp1._2_3_2" hidden="1">{"sum1",#N/A,TRUE,"Summary";"boil",#N/A,TRUE,"Boilers";"paints95",#N/A,TRUE,"Paints";"tanks95",#N/A,TRUE,"TANKINBD";"dock1",#N/A,TRUE,"DOCKS";"tcars1",#N/A,TRUE,"TCARS";"trucks1",#N/A,TRUE,"TTRUCKS";"sol1",#N/A,TRUE,"Solvents";"wwt1",#N/A,TRUE,"WWT";"fug",#N/A,TRUE,"Fugitives"}</definedName>
    <definedName name="wrn.rp1._2_4" localSheetId="12" hidden="1">{"sum1",#N/A,TRUE,"Summary";"boil",#N/A,TRUE,"Boilers";"paints95",#N/A,TRUE,"Paints";"tanks95",#N/A,TRUE,"TANKINBD";"dock1",#N/A,TRUE,"DOCKS";"tcars1",#N/A,TRUE,"TCARS";"trucks1",#N/A,TRUE,"TTRUCKS";"sol1",#N/A,TRUE,"Solvents";"wwt1",#N/A,TRUE,"WWT";"fug",#N/A,TRUE,"Fugitives"}</definedName>
    <definedName name="wrn.rp1._2_4" localSheetId="7" hidden="1">{"sum1",#N/A,TRUE,"Summary";"boil",#N/A,TRUE,"Boilers";"paints95",#N/A,TRUE,"Paints";"tanks95",#N/A,TRUE,"TANKINBD";"dock1",#N/A,TRUE,"DOCKS";"tcars1",#N/A,TRUE,"TCARS";"trucks1",#N/A,TRUE,"TTRUCKS";"sol1",#N/A,TRUE,"Solvents";"wwt1",#N/A,TRUE,"WWT";"fug",#N/A,TRUE,"Fugitives"}</definedName>
    <definedName name="wrn.rp1._2_4" localSheetId="14" hidden="1">{"sum1",#N/A,TRUE,"Summary";"boil",#N/A,TRUE,"Boilers";"paints95",#N/A,TRUE,"Paints";"tanks95",#N/A,TRUE,"TANKINBD";"dock1",#N/A,TRUE,"DOCKS";"tcars1",#N/A,TRUE,"TCARS";"trucks1",#N/A,TRUE,"TTRUCKS";"sol1",#N/A,TRUE,"Solvents";"wwt1",#N/A,TRUE,"WWT";"fug",#N/A,TRUE,"Fugitives"}</definedName>
    <definedName name="wrn.rp1._2_4" hidden="1">{"sum1",#N/A,TRUE,"Summary";"boil",#N/A,TRUE,"Boilers";"paints95",#N/A,TRUE,"Paints";"tanks95",#N/A,TRUE,"TANKINBD";"dock1",#N/A,TRUE,"DOCKS";"tcars1",#N/A,TRUE,"TCARS";"trucks1",#N/A,TRUE,"TTRUCKS";"sol1",#N/A,TRUE,"Solvents";"wwt1",#N/A,TRUE,"WWT";"fug",#N/A,TRUE,"Fugitives"}</definedName>
    <definedName name="wrn.rp1._2_4_1" localSheetId="12" hidden="1">{"sum1",#N/A,TRUE,"Summary";"boil",#N/A,TRUE,"Boilers";"paints95",#N/A,TRUE,"Paints";"tanks95",#N/A,TRUE,"TANKINBD";"dock1",#N/A,TRUE,"DOCKS";"tcars1",#N/A,TRUE,"TCARS";"trucks1",#N/A,TRUE,"TTRUCKS";"sol1",#N/A,TRUE,"Solvents";"wwt1",#N/A,TRUE,"WWT";"fug",#N/A,TRUE,"Fugitives"}</definedName>
    <definedName name="wrn.rp1._2_4_1" localSheetId="7" hidden="1">{"sum1",#N/A,TRUE,"Summary";"boil",#N/A,TRUE,"Boilers";"paints95",#N/A,TRUE,"Paints";"tanks95",#N/A,TRUE,"TANKINBD";"dock1",#N/A,TRUE,"DOCKS";"tcars1",#N/A,TRUE,"TCARS";"trucks1",#N/A,TRUE,"TTRUCKS";"sol1",#N/A,TRUE,"Solvents";"wwt1",#N/A,TRUE,"WWT";"fug",#N/A,TRUE,"Fugitives"}</definedName>
    <definedName name="wrn.rp1._2_4_1" localSheetId="14" hidden="1">{"sum1",#N/A,TRUE,"Summary";"boil",#N/A,TRUE,"Boilers";"paints95",#N/A,TRUE,"Paints";"tanks95",#N/A,TRUE,"TANKINBD";"dock1",#N/A,TRUE,"DOCKS";"tcars1",#N/A,TRUE,"TCARS";"trucks1",#N/A,TRUE,"TTRUCKS";"sol1",#N/A,TRUE,"Solvents";"wwt1",#N/A,TRUE,"WWT";"fug",#N/A,TRUE,"Fugitives"}</definedName>
    <definedName name="wrn.rp1._2_4_1" hidden="1">{"sum1",#N/A,TRUE,"Summary";"boil",#N/A,TRUE,"Boilers";"paints95",#N/A,TRUE,"Paints";"tanks95",#N/A,TRUE,"TANKINBD";"dock1",#N/A,TRUE,"DOCKS";"tcars1",#N/A,TRUE,"TCARS";"trucks1",#N/A,TRUE,"TTRUCKS";"sol1",#N/A,TRUE,"Solvents";"wwt1",#N/A,TRUE,"WWT";"fug",#N/A,TRUE,"Fugitives"}</definedName>
    <definedName name="wrn.rp1._2_4_2" localSheetId="12" hidden="1">{"sum1",#N/A,TRUE,"Summary";"boil",#N/A,TRUE,"Boilers";"paints95",#N/A,TRUE,"Paints";"tanks95",#N/A,TRUE,"TANKINBD";"dock1",#N/A,TRUE,"DOCKS";"tcars1",#N/A,TRUE,"TCARS";"trucks1",#N/A,TRUE,"TTRUCKS";"sol1",#N/A,TRUE,"Solvents";"wwt1",#N/A,TRUE,"WWT";"fug",#N/A,TRUE,"Fugitives"}</definedName>
    <definedName name="wrn.rp1._2_4_2" localSheetId="7" hidden="1">{"sum1",#N/A,TRUE,"Summary";"boil",#N/A,TRUE,"Boilers";"paints95",#N/A,TRUE,"Paints";"tanks95",#N/A,TRUE,"TANKINBD";"dock1",#N/A,TRUE,"DOCKS";"tcars1",#N/A,TRUE,"TCARS";"trucks1",#N/A,TRUE,"TTRUCKS";"sol1",#N/A,TRUE,"Solvents";"wwt1",#N/A,TRUE,"WWT";"fug",#N/A,TRUE,"Fugitives"}</definedName>
    <definedName name="wrn.rp1._2_4_2" localSheetId="14" hidden="1">{"sum1",#N/A,TRUE,"Summary";"boil",#N/A,TRUE,"Boilers";"paints95",#N/A,TRUE,"Paints";"tanks95",#N/A,TRUE,"TANKINBD";"dock1",#N/A,TRUE,"DOCKS";"tcars1",#N/A,TRUE,"TCARS";"trucks1",#N/A,TRUE,"TTRUCKS";"sol1",#N/A,TRUE,"Solvents";"wwt1",#N/A,TRUE,"WWT";"fug",#N/A,TRUE,"Fugitives"}</definedName>
    <definedName name="wrn.rp1._2_4_2" hidden="1">{"sum1",#N/A,TRUE,"Summary";"boil",#N/A,TRUE,"Boilers";"paints95",#N/A,TRUE,"Paints";"tanks95",#N/A,TRUE,"TANKINBD";"dock1",#N/A,TRUE,"DOCKS";"tcars1",#N/A,TRUE,"TCARS";"trucks1",#N/A,TRUE,"TTRUCKS";"sol1",#N/A,TRUE,"Solvents";"wwt1",#N/A,TRUE,"WWT";"fug",#N/A,TRUE,"Fugitives"}</definedName>
    <definedName name="wrn.rp1._2_5" localSheetId="12" hidden="1">{"sum1",#N/A,TRUE,"Summary";"boil",#N/A,TRUE,"Boilers";"paints95",#N/A,TRUE,"Paints";"tanks95",#N/A,TRUE,"TANKINBD";"dock1",#N/A,TRUE,"DOCKS";"tcars1",#N/A,TRUE,"TCARS";"trucks1",#N/A,TRUE,"TTRUCKS";"sol1",#N/A,TRUE,"Solvents";"wwt1",#N/A,TRUE,"WWT";"fug",#N/A,TRUE,"Fugitives"}</definedName>
    <definedName name="wrn.rp1._2_5" localSheetId="7" hidden="1">{"sum1",#N/A,TRUE,"Summary";"boil",#N/A,TRUE,"Boilers";"paints95",#N/A,TRUE,"Paints";"tanks95",#N/A,TRUE,"TANKINBD";"dock1",#N/A,TRUE,"DOCKS";"tcars1",#N/A,TRUE,"TCARS";"trucks1",#N/A,TRUE,"TTRUCKS";"sol1",#N/A,TRUE,"Solvents";"wwt1",#N/A,TRUE,"WWT";"fug",#N/A,TRUE,"Fugitives"}</definedName>
    <definedName name="wrn.rp1._2_5" localSheetId="14" hidden="1">{"sum1",#N/A,TRUE,"Summary";"boil",#N/A,TRUE,"Boilers";"paints95",#N/A,TRUE,"Paints";"tanks95",#N/A,TRUE,"TANKINBD";"dock1",#N/A,TRUE,"DOCKS";"tcars1",#N/A,TRUE,"TCARS";"trucks1",#N/A,TRUE,"TTRUCKS";"sol1",#N/A,TRUE,"Solvents";"wwt1",#N/A,TRUE,"WWT";"fug",#N/A,TRUE,"Fugitives"}</definedName>
    <definedName name="wrn.rp1._2_5" hidden="1">{"sum1",#N/A,TRUE,"Summary";"boil",#N/A,TRUE,"Boilers";"paints95",#N/A,TRUE,"Paints";"tanks95",#N/A,TRUE,"TANKINBD";"dock1",#N/A,TRUE,"DOCKS";"tcars1",#N/A,TRUE,"TCARS";"trucks1",#N/A,TRUE,"TTRUCKS";"sol1",#N/A,TRUE,"Solvents";"wwt1",#N/A,TRUE,"WWT";"fug",#N/A,TRUE,"Fugitives"}</definedName>
    <definedName name="wrn.rp1._2_5_1" localSheetId="12" hidden="1">{"sum1",#N/A,TRUE,"Summary";"boil",#N/A,TRUE,"Boilers";"paints95",#N/A,TRUE,"Paints";"tanks95",#N/A,TRUE,"TANKINBD";"dock1",#N/A,TRUE,"DOCKS";"tcars1",#N/A,TRUE,"TCARS";"trucks1",#N/A,TRUE,"TTRUCKS";"sol1",#N/A,TRUE,"Solvents";"wwt1",#N/A,TRUE,"WWT";"fug",#N/A,TRUE,"Fugitives"}</definedName>
    <definedName name="wrn.rp1._2_5_1" localSheetId="7" hidden="1">{"sum1",#N/A,TRUE,"Summary";"boil",#N/A,TRUE,"Boilers";"paints95",#N/A,TRUE,"Paints";"tanks95",#N/A,TRUE,"TANKINBD";"dock1",#N/A,TRUE,"DOCKS";"tcars1",#N/A,TRUE,"TCARS";"trucks1",#N/A,TRUE,"TTRUCKS";"sol1",#N/A,TRUE,"Solvents";"wwt1",#N/A,TRUE,"WWT";"fug",#N/A,TRUE,"Fugitives"}</definedName>
    <definedName name="wrn.rp1._2_5_1" localSheetId="14" hidden="1">{"sum1",#N/A,TRUE,"Summary";"boil",#N/A,TRUE,"Boilers";"paints95",#N/A,TRUE,"Paints";"tanks95",#N/A,TRUE,"TANKINBD";"dock1",#N/A,TRUE,"DOCKS";"tcars1",#N/A,TRUE,"TCARS";"trucks1",#N/A,TRUE,"TTRUCKS";"sol1",#N/A,TRUE,"Solvents";"wwt1",#N/A,TRUE,"WWT";"fug",#N/A,TRUE,"Fugitives"}</definedName>
    <definedName name="wrn.rp1._2_5_1" hidden="1">{"sum1",#N/A,TRUE,"Summary";"boil",#N/A,TRUE,"Boilers";"paints95",#N/A,TRUE,"Paints";"tanks95",#N/A,TRUE,"TANKINBD";"dock1",#N/A,TRUE,"DOCKS";"tcars1",#N/A,TRUE,"TCARS";"trucks1",#N/A,TRUE,"TTRUCKS";"sol1",#N/A,TRUE,"Solvents";"wwt1",#N/A,TRUE,"WWT";"fug",#N/A,TRUE,"Fugitives"}</definedName>
    <definedName name="wrn.rp1._2_5_2" localSheetId="12" hidden="1">{"sum1",#N/A,TRUE,"Summary";"boil",#N/A,TRUE,"Boilers";"paints95",#N/A,TRUE,"Paints";"tanks95",#N/A,TRUE,"TANKINBD";"dock1",#N/A,TRUE,"DOCKS";"tcars1",#N/A,TRUE,"TCARS";"trucks1",#N/A,TRUE,"TTRUCKS";"sol1",#N/A,TRUE,"Solvents";"wwt1",#N/A,TRUE,"WWT";"fug",#N/A,TRUE,"Fugitives"}</definedName>
    <definedName name="wrn.rp1._2_5_2" localSheetId="7" hidden="1">{"sum1",#N/A,TRUE,"Summary";"boil",#N/A,TRUE,"Boilers";"paints95",#N/A,TRUE,"Paints";"tanks95",#N/A,TRUE,"TANKINBD";"dock1",#N/A,TRUE,"DOCKS";"tcars1",#N/A,TRUE,"TCARS";"trucks1",#N/A,TRUE,"TTRUCKS";"sol1",#N/A,TRUE,"Solvents";"wwt1",#N/A,TRUE,"WWT";"fug",#N/A,TRUE,"Fugitives"}</definedName>
    <definedName name="wrn.rp1._2_5_2" localSheetId="14" hidden="1">{"sum1",#N/A,TRUE,"Summary";"boil",#N/A,TRUE,"Boilers";"paints95",#N/A,TRUE,"Paints";"tanks95",#N/A,TRUE,"TANKINBD";"dock1",#N/A,TRUE,"DOCKS";"tcars1",#N/A,TRUE,"TCARS";"trucks1",#N/A,TRUE,"TTRUCKS";"sol1",#N/A,TRUE,"Solvents";"wwt1",#N/A,TRUE,"WWT";"fug",#N/A,TRUE,"Fugitives"}</definedName>
    <definedName name="wrn.rp1._2_5_2" hidden="1">{"sum1",#N/A,TRUE,"Summary";"boil",#N/A,TRUE,"Boilers";"paints95",#N/A,TRUE,"Paints";"tanks95",#N/A,TRUE,"TANKINBD";"dock1",#N/A,TRUE,"DOCKS";"tcars1",#N/A,TRUE,"TCARS";"trucks1",#N/A,TRUE,"TTRUCKS";"sol1",#N/A,TRUE,"Solvents";"wwt1",#N/A,TRUE,"WWT";"fug",#N/A,TRUE,"Fugitives"}</definedName>
    <definedName name="wrn.rp1._3" localSheetId="12" hidden="1">{"sum1",#N/A,TRUE,"Summary";"boil",#N/A,TRUE,"Boilers";"paints95",#N/A,TRUE,"Paints";"tanks95",#N/A,TRUE,"TANKINBD";"dock1",#N/A,TRUE,"DOCKS";"tcars1",#N/A,TRUE,"TCARS";"trucks1",#N/A,TRUE,"TTRUCKS";"sol1",#N/A,TRUE,"Solvents";"wwt1",#N/A,TRUE,"WWT";"fug",#N/A,TRUE,"Fugitives"}</definedName>
    <definedName name="wrn.rp1._3" localSheetId="7" hidden="1">{"sum1",#N/A,TRUE,"Summary";"boil",#N/A,TRUE,"Boilers";"paints95",#N/A,TRUE,"Paints";"tanks95",#N/A,TRUE,"TANKINBD";"dock1",#N/A,TRUE,"DOCKS";"tcars1",#N/A,TRUE,"TCARS";"trucks1",#N/A,TRUE,"TTRUCKS";"sol1",#N/A,TRUE,"Solvents";"wwt1",#N/A,TRUE,"WWT";"fug",#N/A,TRUE,"Fugitives"}</definedName>
    <definedName name="wrn.rp1._3" localSheetId="14" hidden="1">{"sum1",#N/A,TRUE,"Summary";"boil",#N/A,TRUE,"Boilers";"paints95",#N/A,TRUE,"Paints";"tanks95",#N/A,TRUE,"TANKINBD";"dock1",#N/A,TRUE,"DOCKS";"tcars1",#N/A,TRUE,"TCARS";"trucks1",#N/A,TRUE,"TTRUCKS";"sol1",#N/A,TRUE,"Solvents";"wwt1",#N/A,TRUE,"WWT";"fug",#N/A,TRUE,"Fugitives"}</definedName>
    <definedName name="wrn.rp1._3" hidden="1">{"sum1",#N/A,TRUE,"Summary";"boil",#N/A,TRUE,"Boilers";"paints95",#N/A,TRUE,"Paints";"tanks95",#N/A,TRUE,"TANKINBD";"dock1",#N/A,TRUE,"DOCKS";"tcars1",#N/A,TRUE,"TCARS";"trucks1",#N/A,TRUE,"TTRUCKS";"sol1",#N/A,TRUE,"Solvents";"wwt1",#N/A,TRUE,"WWT";"fug",#N/A,TRUE,"Fugitives"}</definedName>
    <definedName name="wrn.rp1._3_1" localSheetId="12" hidden="1">{"sum1",#N/A,TRUE,"Summary";"boil",#N/A,TRUE,"Boilers";"paints95",#N/A,TRUE,"Paints";"tanks95",#N/A,TRUE,"TANKINBD";"dock1",#N/A,TRUE,"DOCKS";"tcars1",#N/A,TRUE,"TCARS";"trucks1",#N/A,TRUE,"TTRUCKS";"sol1",#N/A,TRUE,"Solvents";"wwt1",#N/A,TRUE,"WWT";"fug",#N/A,TRUE,"Fugitives"}</definedName>
    <definedName name="wrn.rp1._3_1" localSheetId="7" hidden="1">{"sum1",#N/A,TRUE,"Summary";"boil",#N/A,TRUE,"Boilers";"paints95",#N/A,TRUE,"Paints";"tanks95",#N/A,TRUE,"TANKINBD";"dock1",#N/A,TRUE,"DOCKS";"tcars1",#N/A,TRUE,"TCARS";"trucks1",#N/A,TRUE,"TTRUCKS";"sol1",#N/A,TRUE,"Solvents";"wwt1",#N/A,TRUE,"WWT";"fug",#N/A,TRUE,"Fugitives"}</definedName>
    <definedName name="wrn.rp1._3_1" localSheetId="14" hidden="1">{"sum1",#N/A,TRUE,"Summary";"boil",#N/A,TRUE,"Boilers";"paints95",#N/A,TRUE,"Paints";"tanks95",#N/A,TRUE,"TANKINBD";"dock1",#N/A,TRUE,"DOCKS";"tcars1",#N/A,TRUE,"TCARS";"trucks1",#N/A,TRUE,"TTRUCKS";"sol1",#N/A,TRUE,"Solvents";"wwt1",#N/A,TRUE,"WWT";"fug",#N/A,TRUE,"Fugitives"}</definedName>
    <definedName name="wrn.rp1._3_1" hidden="1">{"sum1",#N/A,TRUE,"Summary";"boil",#N/A,TRUE,"Boilers";"paints95",#N/A,TRUE,"Paints";"tanks95",#N/A,TRUE,"TANKINBD";"dock1",#N/A,TRUE,"DOCKS";"tcars1",#N/A,TRUE,"TCARS";"trucks1",#N/A,TRUE,"TTRUCKS";"sol1",#N/A,TRUE,"Solvents";"wwt1",#N/A,TRUE,"WWT";"fug",#N/A,TRUE,"Fugitives"}</definedName>
    <definedName name="wrn.rp1._3_1_1" localSheetId="12" hidden="1">{"sum1",#N/A,TRUE,"Summary";"boil",#N/A,TRUE,"Boilers";"paints95",#N/A,TRUE,"Paints";"tanks95",#N/A,TRUE,"TANKINBD";"dock1",#N/A,TRUE,"DOCKS";"tcars1",#N/A,TRUE,"TCARS";"trucks1",#N/A,TRUE,"TTRUCKS";"sol1",#N/A,TRUE,"Solvents";"wwt1",#N/A,TRUE,"WWT";"fug",#N/A,TRUE,"Fugitives"}</definedName>
    <definedName name="wrn.rp1._3_1_1" localSheetId="7" hidden="1">{"sum1",#N/A,TRUE,"Summary";"boil",#N/A,TRUE,"Boilers";"paints95",#N/A,TRUE,"Paints";"tanks95",#N/A,TRUE,"TANKINBD";"dock1",#N/A,TRUE,"DOCKS";"tcars1",#N/A,TRUE,"TCARS";"trucks1",#N/A,TRUE,"TTRUCKS";"sol1",#N/A,TRUE,"Solvents";"wwt1",#N/A,TRUE,"WWT";"fug",#N/A,TRUE,"Fugitives"}</definedName>
    <definedName name="wrn.rp1._3_1_1" localSheetId="14" hidden="1">{"sum1",#N/A,TRUE,"Summary";"boil",#N/A,TRUE,"Boilers";"paints95",#N/A,TRUE,"Paints";"tanks95",#N/A,TRUE,"TANKINBD";"dock1",#N/A,TRUE,"DOCKS";"tcars1",#N/A,TRUE,"TCARS";"trucks1",#N/A,TRUE,"TTRUCKS";"sol1",#N/A,TRUE,"Solvents";"wwt1",#N/A,TRUE,"WWT";"fug",#N/A,TRUE,"Fugitives"}</definedName>
    <definedName name="wrn.rp1._3_1_1" hidden="1">{"sum1",#N/A,TRUE,"Summary";"boil",#N/A,TRUE,"Boilers";"paints95",#N/A,TRUE,"Paints";"tanks95",#N/A,TRUE,"TANKINBD";"dock1",#N/A,TRUE,"DOCKS";"tcars1",#N/A,TRUE,"TCARS";"trucks1",#N/A,TRUE,"TTRUCKS";"sol1",#N/A,TRUE,"Solvents";"wwt1",#N/A,TRUE,"WWT";"fug",#N/A,TRUE,"Fugitives"}</definedName>
    <definedName name="wrn.rp1._3_1_2" localSheetId="12" hidden="1">{"sum1",#N/A,TRUE,"Summary";"boil",#N/A,TRUE,"Boilers";"paints95",#N/A,TRUE,"Paints";"tanks95",#N/A,TRUE,"TANKINBD";"dock1",#N/A,TRUE,"DOCKS";"tcars1",#N/A,TRUE,"TCARS";"trucks1",#N/A,TRUE,"TTRUCKS";"sol1",#N/A,TRUE,"Solvents";"wwt1",#N/A,TRUE,"WWT";"fug",#N/A,TRUE,"Fugitives"}</definedName>
    <definedName name="wrn.rp1._3_1_2" localSheetId="7" hidden="1">{"sum1",#N/A,TRUE,"Summary";"boil",#N/A,TRUE,"Boilers";"paints95",#N/A,TRUE,"Paints";"tanks95",#N/A,TRUE,"TANKINBD";"dock1",#N/A,TRUE,"DOCKS";"tcars1",#N/A,TRUE,"TCARS";"trucks1",#N/A,TRUE,"TTRUCKS";"sol1",#N/A,TRUE,"Solvents";"wwt1",#N/A,TRUE,"WWT";"fug",#N/A,TRUE,"Fugitives"}</definedName>
    <definedName name="wrn.rp1._3_1_2" localSheetId="14" hidden="1">{"sum1",#N/A,TRUE,"Summary";"boil",#N/A,TRUE,"Boilers";"paints95",#N/A,TRUE,"Paints";"tanks95",#N/A,TRUE,"TANKINBD";"dock1",#N/A,TRUE,"DOCKS";"tcars1",#N/A,TRUE,"TCARS";"trucks1",#N/A,TRUE,"TTRUCKS";"sol1",#N/A,TRUE,"Solvents";"wwt1",#N/A,TRUE,"WWT";"fug",#N/A,TRUE,"Fugitives"}</definedName>
    <definedName name="wrn.rp1._3_1_2" hidden="1">{"sum1",#N/A,TRUE,"Summary";"boil",#N/A,TRUE,"Boilers";"paints95",#N/A,TRUE,"Paints";"tanks95",#N/A,TRUE,"TANKINBD";"dock1",#N/A,TRUE,"DOCKS";"tcars1",#N/A,TRUE,"TCARS";"trucks1",#N/A,TRUE,"TTRUCKS";"sol1",#N/A,TRUE,"Solvents";"wwt1",#N/A,TRUE,"WWT";"fug",#N/A,TRUE,"Fugitives"}</definedName>
    <definedName name="wrn.rp1._3_2" localSheetId="12" hidden="1">{"sum1",#N/A,TRUE,"Summary";"boil",#N/A,TRUE,"Boilers";"paints95",#N/A,TRUE,"Paints";"tanks95",#N/A,TRUE,"TANKINBD";"dock1",#N/A,TRUE,"DOCKS";"tcars1",#N/A,TRUE,"TCARS";"trucks1",#N/A,TRUE,"TTRUCKS";"sol1",#N/A,TRUE,"Solvents";"wwt1",#N/A,TRUE,"WWT";"fug",#N/A,TRUE,"Fugitives"}</definedName>
    <definedName name="wrn.rp1._3_2" localSheetId="7" hidden="1">{"sum1",#N/A,TRUE,"Summary";"boil",#N/A,TRUE,"Boilers";"paints95",#N/A,TRUE,"Paints";"tanks95",#N/A,TRUE,"TANKINBD";"dock1",#N/A,TRUE,"DOCKS";"tcars1",#N/A,TRUE,"TCARS";"trucks1",#N/A,TRUE,"TTRUCKS";"sol1",#N/A,TRUE,"Solvents";"wwt1",#N/A,TRUE,"WWT";"fug",#N/A,TRUE,"Fugitives"}</definedName>
    <definedName name="wrn.rp1._3_2" localSheetId="14" hidden="1">{"sum1",#N/A,TRUE,"Summary";"boil",#N/A,TRUE,"Boilers";"paints95",#N/A,TRUE,"Paints";"tanks95",#N/A,TRUE,"TANKINBD";"dock1",#N/A,TRUE,"DOCKS";"tcars1",#N/A,TRUE,"TCARS";"trucks1",#N/A,TRUE,"TTRUCKS";"sol1",#N/A,TRUE,"Solvents";"wwt1",#N/A,TRUE,"WWT";"fug",#N/A,TRUE,"Fugitives"}</definedName>
    <definedName name="wrn.rp1._3_2" hidden="1">{"sum1",#N/A,TRUE,"Summary";"boil",#N/A,TRUE,"Boilers";"paints95",#N/A,TRUE,"Paints";"tanks95",#N/A,TRUE,"TANKINBD";"dock1",#N/A,TRUE,"DOCKS";"tcars1",#N/A,TRUE,"TCARS";"trucks1",#N/A,TRUE,"TTRUCKS";"sol1",#N/A,TRUE,"Solvents";"wwt1",#N/A,TRUE,"WWT";"fug",#N/A,TRUE,"Fugitives"}</definedName>
    <definedName name="wrn.rp1._3_2_1" localSheetId="12" hidden="1">{"sum1",#N/A,TRUE,"Summary";"boil",#N/A,TRUE,"Boilers";"paints95",#N/A,TRUE,"Paints";"tanks95",#N/A,TRUE,"TANKINBD";"dock1",#N/A,TRUE,"DOCKS";"tcars1",#N/A,TRUE,"TCARS";"trucks1",#N/A,TRUE,"TTRUCKS";"sol1",#N/A,TRUE,"Solvents";"wwt1",#N/A,TRUE,"WWT";"fug",#N/A,TRUE,"Fugitives"}</definedName>
    <definedName name="wrn.rp1._3_2_1" localSheetId="7" hidden="1">{"sum1",#N/A,TRUE,"Summary";"boil",#N/A,TRUE,"Boilers";"paints95",#N/A,TRUE,"Paints";"tanks95",#N/A,TRUE,"TANKINBD";"dock1",#N/A,TRUE,"DOCKS";"tcars1",#N/A,TRUE,"TCARS";"trucks1",#N/A,TRUE,"TTRUCKS";"sol1",#N/A,TRUE,"Solvents";"wwt1",#N/A,TRUE,"WWT";"fug",#N/A,TRUE,"Fugitives"}</definedName>
    <definedName name="wrn.rp1._3_2_1" localSheetId="14" hidden="1">{"sum1",#N/A,TRUE,"Summary";"boil",#N/A,TRUE,"Boilers";"paints95",#N/A,TRUE,"Paints";"tanks95",#N/A,TRUE,"TANKINBD";"dock1",#N/A,TRUE,"DOCKS";"tcars1",#N/A,TRUE,"TCARS";"trucks1",#N/A,TRUE,"TTRUCKS";"sol1",#N/A,TRUE,"Solvents";"wwt1",#N/A,TRUE,"WWT";"fug",#N/A,TRUE,"Fugitives"}</definedName>
    <definedName name="wrn.rp1._3_2_1" hidden="1">{"sum1",#N/A,TRUE,"Summary";"boil",#N/A,TRUE,"Boilers";"paints95",#N/A,TRUE,"Paints";"tanks95",#N/A,TRUE,"TANKINBD";"dock1",#N/A,TRUE,"DOCKS";"tcars1",#N/A,TRUE,"TCARS";"trucks1",#N/A,TRUE,"TTRUCKS";"sol1",#N/A,TRUE,"Solvents";"wwt1",#N/A,TRUE,"WWT";"fug",#N/A,TRUE,"Fugitives"}</definedName>
    <definedName name="wrn.rp1._3_2_2" localSheetId="12" hidden="1">{"sum1",#N/A,TRUE,"Summary";"boil",#N/A,TRUE,"Boilers";"paints95",#N/A,TRUE,"Paints";"tanks95",#N/A,TRUE,"TANKINBD";"dock1",#N/A,TRUE,"DOCKS";"tcars1",#N/A,TRUE,"TCARS";"trucks1",#N/A,TRUE,"TTRUCKS";"sol1",#N/A,TRUE,"Solvents";"wwt1",#N/A,TRUE,"WWT";"fug",#N/A,TRUE,"Fugitives"}</definedName>
    <definedName name="wrn.rp1._3_2_2" localSheetId="7" hidden="1">{"sum1",#N/A,TRUE,"Summary";"boil",#N/A,TRUE,"Boilers";"paints95",#N/A,TRUE,"Paints";"tanks95",#N/A,TRUE,"TANKINBD";"dock1",#N/A,TRUE,"DOCKS";"tcars1",#N/A,TRUE,"TCARS";"trucks1",#N/A,TRUE,"TTRUCKS";"sol1",#N/A,TRUE,"Solvents";"wwt1",#N/A,TRUE,"WWT";"fug",#N/A,TRUE,"Fugitives"}</definedName>
    <definedName name="wrn.rp1._3_2_2" localSheetId="14" hidden="1">{"sum1",#N/A,TRUE,"Summary";"boil",#N/A,TRUE,"Boilers";"paints95",#N/A,TRUE,"Paints";"tanks95",#N/A,TRUE,"TANKINBD";"dock1",#N/A,TRUE,"DOCKS";"tcars1",#N/A,TRUE,"TCARS";"trucks1",#N/A,TRUE,"TTRUCKS";"sol1",#N/A,TRUE,"Solvents";"wwt1",#N/A,TRUE,"WWT";"fug",#N/A,TRUE,"Fugitives"}</definedName>
    <definedName name="wrn.rp1._3_2_2" hidden="1">{"sum1",#N/A,TRUE,"Summary";"boil",#N/A,TRUE,"Boilers";"paints95",#N/A,TRUE,"Paints";"tanks95",#N/A,TRUE,"TANKINBD";"dock1",#N/A,TRUE,"DOCKS";"tcars1",#N/A,TRUE,"TCARS";"trucks1",#N/A,TRUE,"TTRUCKS";"sol1",#N/A,TRUE,"Solvents";"wwt1",#N/A,TRUE,"WWT";"fug",#N/A,TRUE,"Fugitives"}</definedName>
    <definedName name="wrn.rp1._3_3" localSheetId="12" hidden="1">{"sum1",#N/A,TRUE,"Summary";"boil",#N/A,TRUE,"Boilers";"paints95",#N/A,TRUE,"Paints";"tanks95",#N/A,TRUE,"TANKINBD";"dock1",#N/A,TRUE,"DOCKS";"tcars1",#N/A,TRUE,"TCARS";"trucks1",#N/A,TRUE,"TTRUCKS";"sol1",#N/A,TRUE,"Solvents";"wwt1",#N/A,TRUE,"WWT";"fug",#N/A,TRUE,"Fugitives"}</definedName>
    <definedName name="wrn.rp1._3_3" localSheetId="7" hidden="1">{"sum1",#N/A,TRUE,"Summary";"boil",#N/A,TRUE,"Boilers";"paints95",#N/A,TRUE,"Paints";"tanks95",#N/A,TRUE,"TANKINBD";"dock1",#N/A,TRUE,"DOCKS";"tcars1",#N/A,TRUE,"TCARS";"trucks1",#N/A,TRUE,"TTRUCKS";"sol1",#N/A,TRUE,"Solvents";"wwt1",#N/A,TRUE,"WWT";"fug",#N/A,TRUE,"Fugitives"}</definedName>
    <definedName name="wrn.rp1._3_3" localSheetId="14" hidden="1">{"sum1",#N/A,TRUE,"Summary";"boil",#N/A,TRUE,"Boilers";"paints95",#N/A,TRUE,"Paints";"tanks95",#N/A,TRUE,"TANKINBD";"dock1",#N/A,TRUE,"DOCKS";"tcars1",#N/A,TRUE,"TCARS";"trucks1",#N/A,TRUE,"TTRUCKS";"sol1",#N/A,TRUE,"Solvents";"wwt1",#N/A,TRUE,"WWT";"fug",#N/A,TRUE,"Fugitives"}</definedName>
    <definedName name="wrn.rp1._3_3" hidden="1">{"sum1",#N/A,TRUE,"Summary";"boil",#N/A,TRUE,"Boilers";"paints95",#N/A,TRUE,"Paints";"tanks95",#N/A,TRUE,"TANKINBD";"dock1",#N/A,TRUE,"DOCKS";"tcars1",#N/A,TRUE,"TCARS";"trucks1",#N/A,TRUE,"TTRUCKS";"sol1",#N/A,TRUE,"Solvents";"wwt1",#N/A,TRUE,"WWT";"fug",#N/A,TRUE,"Fugitives"}</definedName>
    <definedName name="wrn.rp1._3_3_1" localSheetId="12" hidden="1">{"sum1",#N/A,TRUE,"Summary";"boil",#N/A,TRUE,"Boilers";"paints95",#N/A,TRUE,"Paints";"tanks95",#N/A,TRUE,"TANKINBD";"dock1",#N/A,TRUE,"DOCKS";"tcars1",#N/A,TRUE,"TCARS";"trucks1",#N/A,TRUE,"TTRUCKS";"sol1",#N/A,TRUE,"Solvents";"wwt1",#N/A,TRUE,"WWT";"fug",#N/A,TRUE,"Fugitives"}</definedName>
    <definedName name="wrn.rp1._3_3_1" localSheetId="7" hidden="1">{"sum1",#N/A,TRUE,"Summary";"boil",#N/A,TRUE,"Boilers";"paints95",#N/A,TRUE,"Paints";"tanks95",#N/A,TRUE,"TANKINBD";"dock1",#N/A,TRUE,"DOCKS";"tcars1",#N/A,TRUE,"TCARS";"trucks1",#N/A,TRUE,"TTRUCKS";"sol1",#N/A,TRUE,"Solvents";"wwt1",#N/A,TRUE,"WWT";"fug",#N/A,TRUE,"Fugitives"}</definedName>
    <definedName name="wrn.rp1._3_3_1" localSheetId="14" hidden="1">{"sum1",#N/A,TRUE,"Summary";"boil",#N/A,TRUE,"Boilers";"paints95",#N/A,TRUE,"Paints";"tanks95",#N/A,TRUE,"TANKINBD";"dock1",#N/A,TRUE,"DOCKS";"tcars1",#N/A,TRUE,"TCARS";"trucks1",#N/A,TRUE,"TTRUCKS";"sol1",#N/A,TRUE,"Solvents";"wwt1",#N/A,TRUE,"WWT";"fug",#N/A,TRUE,"Fugitives"}</definedName>
    <definedName name="wrn.rp1._3_3_1" hidden="1">{"sum1",#N/A,TRUE,"Summary";"boil",#N/A,TRUE,"Boilers";"paints95",#N/A,TRUE,"Paints";"tanks95",#N/A,TRUE,"TANKINBD";"dock1",#N/A,TRUE,"DOCKS";"tcars1",#N/A,TRUE,"TCARS";"trucks1",#N/A,TRUE,"TTRUCKS";"sol1",#N/A,TRUE,"Solvents";"wwt1",#N/A,TRUE,"WWT";"fug",#N/A,TRUE,"Fugitives"}</definedName>
    <definedName name="wrn.rp1._3_3_2" localSheetId="12" hidden="1">{"sum1",#N/A,TRUE,"Summary";"boil",#N/A,TRUE,"Boilers";"paints95",#N/A,TRUE,"Paints";"tanks95",#N/A,TRUE,"TANKINBD";"dock1",#N/A,TRUE,"DOCKS";"tcars1",#N/A,TRUE,"TCARS";"trucks1",#N/A,TRUE,"TTRUCKS";"sol1",#N/A,TRUE,"Solvents";"wwt1",#N/A,TRUE,"WWT";"fug",#N/A,TRUE,"Fugitives"}</definedName>
    <definedName name="wrn.rp1._3_3_2" localSheetId="7" hidden="1">{"sum1",#N/A,TRUE,"Summary";"boil",#N/A,TRUE,"Boilers";"paints95",#N/A,TRUE,"Paints";"tanks95",#N/A,TRUE,"TANKINBD";"dock1",#N/A,TRUE,"DOCKS";"tcars1",#N/A,TRUE,"TCARS";"trucks1",#N/A,TRUE,"TTRUCKS";"sol1",#N/A,TRUE,"Solvents";"wwt1",#N/A,TRUE,"WWT";"fug",#N/A,TRUE,"Fugitives"}</definedName>
    <definedName name="wrn.rp1._3_3_2" localSheetId="14" hidden="1">{"sum1",#N/A,TRUE,"Summary";"boil",#N/A,TRUE,"Boilers";"paints95",#N/A,TRUE,"Paints";"tanks95",#N/A,TRUE,"TANKINBD";"dock1",#N/A,TRUE,"DOCKS";"tcars1",#N/A,TRUE,"TCARS";"trucks1",#N/A,TRUE,"TTRUCKS";"sol1",#N/A,TRUE,"Solvents";"wwt1",#N/A,TRUE,"WWT";"fug",#N/A,TRUE,"Fugitives"}</definedName>
    <definedName name="wrn.rp1._3_3_2" hidden="1">{"sum1",#N/A,TRUE,"Summary";"boil",#N/A,TRUE,"Boilers";"paints95",#N/A,TRUE,"Paints";"tanks95",#N/A,TRUE,"TANKINBD";"dock1",#N/A,TRUE,"DOCKS";"tcars1",#N/A,TRUE,"TCARS";"trucks1",#N/A,TRUE,"TTRUCKS";"sol1",#N/A,TRUE,"Solvents";"wwt1",#N/A,TRUE,"WWT";"fug",#N/A,TRUE,"Fugitives"}</definedName>
    <definedName name="wrn.rp1._3_4" localSheetId="12" hidden="1">{"sum1",#N/A,TRUE,"Summary";"boil",#N/A,TRUE,"Boilers";"paints95",#N/A,TRUE,"Paints";"tanks95",#N/A,TRUE,"TANKINBD";"dock1",#N/A,TRUE,"DOCKS";"tcars1",#N/A,TRUE,"TCARS";"trucks1",#N/A,TRUE,"TTRUCKS";"sol1",#N/A,TRUE,"Solvents";"wwt1",#N/A,TRUE,"WWT";"fug",#N/A,TRUE,"Fugitives"}</definedName>
    <definedName name="wrn.rp1._3_4" localSheetId="7" hidden="1">{"sum1",#N/A,TRUE,"Summary";"boil",#N/A,TRUE,"Boilers";"paints95",#N/A,TRUE,"Paints";"tanks95",#N/A,TRUE,"TANKINBD";"dock1",#N/A,TRUE,"DOCKS";"tcars1",#N/A,TRUE,"TCARS";"trucks1",#N/A,TRUE,"TTRUCKS";"sol1",#N/A,TRUE,"Solvents";"wwt1",#N/A,TRUE,"WWT";"fug",#N/A,TRUE,"Fugitives"}</definedName>
    <definedName name="wrn.rp1._3_4" localSheetId="14" hidden="1">{"sum1",#N/A,TRUE,"Summary";"boil",#N/A,TRUE,"Boilers";"paints95",#N/A,TRUE,"Paints";"tanks95",#N/A,TRUE,"TANKINBD";"dock1",#N/A,TRUE,"DOCKS";"tcars1",#N/A,TRUE,"TCARS";"trucks1",#N/A,TRUE,"TTRUCKS";"sol1",#N/A,TRUE,"Solvents";"wwt1",#N/A,TRUE,"WWT";"fug",#N/A,TRUE,"Fugitives"}</definedName>
    <definedName name="wrn.rp1._3_4" hidden="1">{"sum1",#N/A,TRUE,"Summary";"boil",#N/A,TRUE,"Boilers";"paints95",#N/A,TRUE,"Paints";"tanks95",#N/A,TRUE,"TANKINBD";"dock1",#N/A,TRUE,"DOCKS";"tcars1",#N/A,TRUE,"TCARS";"trucks1",#N/A,TRUE,"TTRUCKS";"sol1",#N/A,TRUE,"Solvents";"wwt1",#N/A,TRUE,"WWT";"fug",#N/A,TRUE,"Fugitives"}</definedName>
    <definedName name="wrn.rp1._3_4_1" localSheetId="12" hidden="1">{"sum1",#N/A,TRUE,"Summary";"boil",#N/A,TRUE,"Boilers";"paints95",#N/A,TRUE,"Paints";"tanks95",#N/A,TRUE,"TANKINBD";"dock1",#N/A,TRUE,"DOCKS";"tcars1",#N/A,TRUE,"TCARS";"trucks1",#N/A,TRUE,"TTRUCKS";"sol1",#N/A,TRUE,"Solvents";"wwt1",#N/A,TRUE,"WWT";"fug",#N/A,TRUE,"Fugitives"}</definedName>
    <definedName name="wrn.rp1._3_4_1" localSheetId="7" hidden="1">{"sum1",#N/A,TRUE,"Summary";"boil",#N/A,TRUE,"Boilers";"paints95",#N/A,TRUE,"Paints";"tanks95",#N/A,TRUE,"TANKINBD";"dock1",#N/A,TRUE,"DOCKS";"tcars1",#N/A,TRUE,"TCARS";"trucks1",#N/A,TRUE,"TTRUCKS";"sol1",#N/A,TRUE,"Solvents";"wwt1",#N/A,TRUE,"WWT";"fug",#N/A,TRUE,"Fugitives"}</definedName>
    <definedName name="wrn.rp1._3_4_1" localSheetId="14" hidden="1">{"sum1",#N/A,TRUE,"Summary";"boil",#N/A,TRUE,"Boilers";"paints95",#N/A,TRUE,"Paints";"tanks95",#N/A,TRUE,"TANKINBD";"dock1",#N/A,TRUE,"DOCKS";"tcars1",#N/A,TRUE,"TCARS";"trucks1",#N/A,TRUE,"TTRUCKS";"sol1",#N/A,TRUE,"Solvents";"wwt1",#N/A,TRUE,"WWT";"fug",#N/A,TRUE,"Fugitives"}</definedName>
    <definedName name="wrn.rp1._3_4_1" hidden="1">{"sum1",#N/A,TRUE,"Summary";"boil",#N/A,TRUE,"Boilers";"paints95",#N/A,TRUE,"Paints";"tanks95",#N/A,TRUE,"TANKINBD";"dock1",#N/A,TRUE,"DOCKS";"tcars1",#N/A,TRUE,"TCARS";"trucks1",#N/A,TRUE,"TTRUCKS";"sol1",#N/A,TRUE,"Solvents";"wwt1",#N/A,TRUE,"WWT";"fug",#N/A,TRUE,"Fugitives"}</definedName>
    <definedName name="wrn.rp1._3_4_2" localSheetId="12" hidden="1">{"sum1",#N/A,TRUE,"Summary";"boil",#N/A,TRUE,"Boilers";"paints95",#N/A,TRUE,"Paints";"tanks95",#N/A,TRUE,"TANKINBD";"dock1",#N/A,TRUE,"DOCKS";"tcars1",#N/A,TRUE,"TCARS";"trucks1",#N/A,TRUE,"TTRUCKS";"sol1",#N/A,TRUE,"Solvents";"wwt1",#N/A,TRUE,"WWT";"fug",#N/A,TRUE,"Fugitives"}</definedName>
    <definedName name="wrn.rp1._3_4_2" localSheetId="7" hidden="1">{"sum1",#N/A,TRUE,"Summary";"boil",#N/A,TRUE,"Boilers";"paints95",#N/A,TRUE,"Paints";"tanks95",#N/A,TRUE,"TANKINBD";"dock1",#N/A,TRUE,"DOCKS";"tcars1",#N/A,TRUE,"TCARS";"trucks1",#N/A,TRUE,"TTRUCKS";"sol1",#N/A,TRUE,"Solvents";"wwt1",#N/A,TRUE,"WWT";"fug",#N/A,TRUE,"Fugitives"}</definedName>
    <definedName name="wrn.rp1._3_4_2" localSheetId="14" hidden="1">{"sum1",#N/A,TRUE,"Summary";"boil",#N/A,TRUE,"Boilers";"paints95",#N/A,TRUE,"Paints";"tanks95",#N/A,TRUE,"TANKINBD";"dock1",#N/A,TRUE,"DOCKS";"tcars1",#N/A,TRUE,"TCARS";"trucks1",#N/A,TRUE,"TTRUCKS";"sol1",#N/A,TRUE,"Solvents";"wwt1",#N/A,TRUE,"WWT";"fug",#N/A,TRUE,"Fugitives"}</definedName>
    <definedName name="wrn.rp1._3_4_2" hidden="1">{"sum1",#N/A,TRUE,"Summary";"boil",#N/A,TRUE,"Boilers";"paints95",#N/A,TRUE,"Paints";"tanks95",#N/A,TRUE,"TANKINBD";"dock1",#N/A,TRUE,"DOCKS";"tcars1",#N/A,TRUE,"TCARS";"trucks1",#N/A,TRUE,"TTRUCKS";"sol1",#N/A,TRUE,"Solvents";"wwt1",#N/A,TRUE,"WWT";"fug",#N/A,TRUE,"Fugitives"}</definedName>
    <definedName name="wrn.rp1._3_5" localSheetId="12" hidden="1">{"sum1",#N/A,TRUE,"Summary";"boil",#N/A,TRUE,"Boilers";"paints95",#N/A,TRUE,"Paints";"tanks95",#N/A,TRUE,"TANKINBD";"dock1",#N/A,TRUE,"DOCKS";"tcars1",#N/A,TRUE,"TCARS";"trucks1",#N/A,TRUE,"TTRUCKS";"sol1",#N/A,TRUE,"Solvents";"wwt1",#N/A,TRUE,"WWT";"fug",#N/A,TRUE,"Fugitives"}</definedName>
    <definedName name="wrn.rp1._3_5" localSheetId="7" hidden="1">{"sum1",#N/A,TRUE,"Summary";"boil",#N/A,TRUE,"Boilers";"paints95",#N/A,TRUE,"Paints";"tanks95",#N/A,TRUE,"TANKINBD";"dock1",#N/A,TRUE,"DOCKS";"tcars1",#N/A,TRUE,"TCARS";"trucks1",#N/A,TRUE,"TTRUCKS";"sol1",#N/A,TRUE,"Solvents";"wwt1",#N/A,TRUE,"WWT";"fug",#N/A,TRUE,"Fugitives"}</definedName>
    <definedName name="wrn.rp1._3_5" localSheetId="14" hidden="1">{"sum1",#N/A,TRUE,"Summary";"boil",#N/A,TRUE,"Boilers";"paints95",#N/A,TRUE,"Paints";"tanks95",#N/A,TRUE,"TANKINBD";"dock1",#N/A,TRUE,"DOCKS";"tcars1",#N/A,TRUE,"TCARS";"trucks1",#N/A,TRUE,"TTRUCKS";"sol1",#N/A,TRUE,"Solvents";"wwt1",#N/A,TRUE,"WWT";"fug",#N/A,TRUE,"Fugitives"}</definedName>
    <definedName name="wrn.rp1._3_5" hidden="1">{"sum1",#N/A,TRUE,"Summary";"boil",#N/A,TRUE,"Boilers";"paints95",#N/A,TRUE,"Paints";"tanks95",#N/A,TRUE,"TANKINBD";"dock1",#N/A,TRUE,"DOCKS";"tcars1",#N/A,TRUE,"TCARS";"trucks1",#N/A,TRUE,"TTRUCKS";"sol1",#N/A,TRUE,"Solvents";"wwt1",#N/A,TRUE,"WWT";"fug",#N/A,TRUE,"Fugitives"}</definedName>
    <definedName name="wrn.rp1._3_5_1" localSheetId="12" hidden="1">{"sum1",#N/A,TRUE,"Summary";"boil",#N/A,TRUE,"Boilers";"paints95",#N/A,TRUE,"Paints";"tanks95",#N/A,TRUE,"TANKINBD";"dock1",#N/A,TRUE,"DOCKS";"tcars1",#N/A,TRUE,"TCARS";"trucks1",#N/A,TRUE,"TTRUCKS";"sol1",#N/A,TRUE,"Solvents";"wwt1",#N/A,TRUE,"WWT";"fug",#N/A,TRUE,"Fugitives"}</definedName>
    <definedName name="wrn.rp1._3_5_1" localSheetId="7" hidden="1">{"sum1",#N/A,TRUE,"Summary";"boil",#N/A,TRUE,"Boilers";"paints95",#N/A,TRUE,"Paints";"tanks95",#N/A,TRUE,"TANKINBD";"dock1",#N/A,TRUE,"DOCKS";"tcars1",#N/A,TRUE,"TCARS";"trucks1",#N/A,TRUE,"TTRUCKS";"sol1",#N/A,TRUE,"Solvents";"wwt1",#N/A,TRUE,"WWT";"fug",#N/A,TRUE,"Fugitives"}</definedName>
    <definedName name="wrn.rp1._3_5_1" localSheetId="14" hidden="1">{"sum1",#N/A,TRUE,"Summary";"boil",#N/A,TRUE,"Boilers";"paints95",#N/A,TRUE,"Paints";"tanks95",#N/A,TRUE,"TANKINBD";"dock1",#N/A,TRUE,"DOCKS";"tcars1",#N/A,TRUE,"TCARS";"trucks1",#N/A,TRUE,"TTRUCKS";"sol1",#N/A,TRUE,"Solvents";"wwt1",#N/A,TRUE,"WWT";"fug",#N/A,TRUE,"Fugitives"}</definedName>
    <definedName name="wrn.rp1._3_5_1" hidden="1">{"sum1",#N/A,TRUE,"Summary";"boil",#N/A,TRUE,"Boilers";"paints95",#N/A,TRUE,"Paints";"tanks95",#N/A,TRUE,"TANKINBD";"dock1",#N/A,TRUE,"DOCKS";"tcars1",#N/A,TRUE,"TCARS";"trucks1",#N/A,TRUE,"TTRUCKS";"sol1",#N/A,TRUE,"Solvents";"wwt1",#N/A,TRUE,"WWT";"fug",#N/A,TRUE,"Fugitives"}</definedName>
    <definedName name="wrn.rp1._3_5_2" localSheetId="12" hidden="1">{"sum1",#N/A,TRUE,"Summary";"boil",#N/A,TRUE,"Boilers";"paints95",#N/A,TRUE,"Paints";"tanks95",#N/A,TRUE,"TANKINBD";"dock1",#N/A,TRUE,"DOCKS";"tcars1",#N/A,TRUE,"TCARS";"trucks1",#N/A,TRUE,"TTRUCKS";"sol1",#N/A,TRUE,"Solvents";"wwt1",#N/A,TRUE,"WWT";"fug",#N/A,TRUE,"Fugitives"}</definedName>
    <definedName name="wrn.rp1._3_5_2" localSheetId="7" hidden="1">{"sum1",#N/A,TRUE,"Summary";"boil",#N/A,TRUE,"Boilers";"paints95",#N/A,TRUE,"Paints";"tanks95",#N/A,TRUE,"TANKINBD";"dock1",#N/A,TRUE,"DOCKS";"tcars1",#N/A,TRUE,"TCARS";"trucks1",#N/A,TRUE,"TTRUCKS";"sol1",#N/A,TRUE,"Solvents";"wwt1",#N/A,TRUE,"WWT";"fug",#N/A,TRUE,"Fugitives"}</definedName>
    <definedName name="wrn.rp1._3_5_2" localSheetId="14" hidden="1">{"sum1",#N/A,TRUE,"Summary";"boil",#N/A,TRUE,"Boilers";"paints95",#N/A,TRUE,"Paints";"tanks95",#N/A,TRUE,"TANKINBD";"dock1",#N/A,TRUE,"DOCKS";"tcars1",#N/A,TRUE,"TCARS";"trucks1",#N/A,TRUE,"TTRUCKS";"sol1",#N/A,TRUE,"Solvents";"wwt1",#N/A,TRUE,"WWT";"fug",#N/A,TRUE,"Fugitives"}</definedName>
    <definedName name="wrn.rp1._3_5_2" hidden="1">{"sum1",#N/A,TRUE,"Summary";"boil",#N/A,TRUE,"Boilers";"paints95",#N/A,TRUE,"Paints";"tanks95",#N/A,TRUE,"TANKINBD";"dock1",#N/A,TRUE,"DOCKS";"tcars1",#N/A,TRUE,"TCARS";"trucks1",#N/A,TRUE,"TTRUCKS";"sol1",#N/A,TRUE,"Solvents";"wwt1",#N/A,TRUE,"WWT";"fug",#N/A,TRUE,"Fugitives"}</definedName>
    <definedName name="wrn.rp1._4" localSheetId="12" hidden="1">{"sum1",#N/A,TRUE,"Summary";"boil",#N/A,TRUE,"Boilers";"paints95",#N/A,TRUE,"Paints";"tanks95",#N/A,TRUE,"TANKINBD";"dock1",#N/A,TRUE,"DOCKS";"tcars1",#N/A,TRUE,"TCARS";"trucks1",#N/A,TRUE,"TTRUCKS";"sol1",#N/A,TRUE,"Solvents";"wwt1",#N/A,TRUE,"WWT";"fug",#N/A,TRUE,"Fugitives"}</definedName>
    <definedName name="wrn.rp1._4" localSheetId="7" hidden="1">{"sum1",#N/A,TRUE,"Summary";"boil",#N/A,TRUE,"Boilers";"paints95",#N/A,TRUE,"Paints";"tanks95",#N/A,TRUE,"TANKINBD";"dock1",#N/A,TRUE,"DOCKS";"tcars1",#N/A,TRUE,"TCARS";"trucks1",#N/A,TRUE,"TTRUCKS";"sol1",#N/A,TRUE,"Solvents";"wwt1",#N/A,TRUE,"WWT";"fug",#N/A,TRUE,"Fugitives"}</definedName>
    <definedName name="wrn.rp1._4" localSheetId="14" hidden="1">{"sum1",#N/A,TRUE,"Summary";"boil",#N/A,TRUE,"Boilers";"paints95",#N/A,TRUE,"Paints";"tanks95",#N/A,TRUE,"TANKINBD";"dock1",#N/A,TRUE,"DOCKS";"tcars1",#N/A,TRUE,"TCARS";"trucks1",#N/A,TRUE,"TTRUCKS";"sol1",#N/A,TRUE,"Solvents";"wwt1",#N/A,TRUE,"WWT";"fug",#N/A,TRUE,"Fugitives"}</definedName>
    <definedName name="wrn.rp1._4" hidden="1">{"sum1",#N/A,TRUE,"Summary";"boil",#N/A,TRUE,"Boilers";"paints95",#N/A,TRUE,"Paints";"tanks95",#N/A,TRUE,"TANKINBD";"dock1",#N/A,TRUE,"DOCKS";"tcars1",#N/A,TRUE,"TCARS";"trucks1",#N/A,TRUE,"TTRUCKS";"sol1",#N/A,TRUE,"Solvents";"wwt1",#N/A,TRUE,"WWT";"fug",#N/A,TRUE,"Fugitives"}</definedName>
    <definedName name="wrn.rp1._4_1" localSheetId="12" hidden="1">{"sum1",#N/A,TRUE,"Summary";"boil",#N/A,TRUE,"Boilers";"paints95",#N/A,TRUE,"Paints";"tanks95",#N/A,TRUE,"TANKINBD";"dock1",#N/A,TRUE,"DOCKS";"tcars1",#N/A,TRUE,"TCARS";"trucks1",#N/A,TRUE,"TTRUCKS";"sol1",#N/A,TRUE,"Solvents";"wwt1",#N/A,TRUE,"WWT";"fug",#N/A,TRUE,"Fugitives"}</definedName>
    <definedName name="wrn.rp1._4_1" localSheetId="7" hidden="1">{"sum1",#N/A,TRUE,"Summary";"boil",#N/A,TRUE,"Boilers";"paints95",#N/A,TRUE,"Paints";"tanks95",#N/A,TRUE,"TANKINBD";"dock1",#N/A,TRUE,"DOCKS";"tcars1",#N/A,TRUE,"TCARS";"trucks1",#N/A,TRUE,"TTRUCKS";"sol1",#N/A,TRUE,"Solvents";"wwt1",#N/A,TRUE,"WWT";"fug",#N/A,TRUE,"Fugitives"}</definedName>
    <definedName name="wrn.rp1._4_1" localSheetId="14" hidden="1">{"sum1",#N/A,TRUE,"Summary";"boil",#N/A,TRUE,"Boilers";"paints95",#N/A,TRUE,"Paints";"tanks95",#N/A,TRUE,"TANKINBD";"dock1",#N/A,TRUE,"DOCKS";"tcars1",#N/A,TRUE,"TCARS";"trucks1",#N/A,TRUE,"TTRUCKS";"sol1",#N/A,TRUE,"Solvents";"wwt1",#N/A,TRUE,"WWT";"fug",#N/A,TRUE,"Fugitives"}</definedName>
    <definedName name="wrn.rp1._4_1" hidden="1">{"sum1",#N/A,TRUE,"Summary";"boil",#N/A,TRUE,"Boilers";"paints95",#N/A,TRUE,"Paints";"tanks95",#N/A,TRUE,"TANKINBD";"dock1",#N/A,TRUE,"DOCKS";"tcars1",#N/A,TRUE,"TCARS";"trucks1",#N/A,TRUE,"TTRUCKS";"sol1",#N/A,TRUE,"Solvents";"wwt1",#N/A,TRUE,"WWT";"fug",#N/A,TRUE,"Fugitives"}</definedName>
    <definedName name="wrn.rp1._4_1_1" localSheetId="12" hidden="1">{"sum1",#N/A,TRUE,"Summary";"boil",#N/A,TRUE,"Boilers";"paints95",#N/A,TRUE,"Paints";"tanks95",#N/A,TRUE,"TANKINBD";"dock1",#N/A,TRUE,"DOCKS";"tcars1",#N/A,TRUE,"TCARS";"trucks1",#N/A,TRUE,"TTRUCKS";"sol1",#N/A,TRUE,"Solvents";"wwt1",#N/A,TRUE,"WWT";"fug",#N/A,TRUE,"Fugitives"}</definedName>
    <definedName name="wrn.rp1._4_1_1" localSheetId="7" hidden="1">{"sum1",#N/A,TRUE,"Summary";"boil",#N/A,TRUE,"Boilers";"paints95",#N/A,TRUE,"Paints";"tanks95",#N/A,TRUE,"TANKINBD";"dock1",#N/A,TRUE,"DOCKS";"tcars1",#N/A,TRUE,"TCARS";"trucks1",#N/A,TRUE,"TTRUCKS";"sol1",#N/A,TRUE,"Solvents";"wwt1",#N/A,TRUE,"WWT";"fug",#N/A,TRUE,"Fugitives"}</definedName>
    <definedName name="wrn.rp1._4_1_1" localSheetId="14" hidden="1">{"sum1",#N/A,TRUE,"Summary";"boil",#N/A,TRUE,"Boilers";"paints95",#N/A,TRUE,"Paints";"tanks95",#N/A,TRUE,"TANKINBD";"dock1",#N/A,TRUE,"DOCKS";"tcars1",#N/A,TRUE,"TCARS";"trucks1",#N/A,TRUE,"TTRUCKS";"sol1",#N/A,TRUE,"Solvents";"wwt1",#N/A,TRUE,"WWT";"fug",#N/A,TRUE,"Fugitives"}</definedName>
    <definedName name="wrn.rp1._4_1_1" hidden="1">{"sum1",#N/A,TRUE,"Summary";"boil",#N/A,TRUE,"Boilers";"paints95",#N/A,TRUE,"Paints";"tanks95",#N/A,TRUE,"TANKINBD";"dock1",#N/A,TRUE,"DOCKS";"tcars1",#N/A,TRUE,"TCARS";"trucks1",#N/A,TRUE,"TTRUCKS";"sol1",#N/A,TRUE,"Solvents";"wwt1",#N/A,TRUE,"WWT";"fug",#N/A,TRUE,"Fugitives"}</definedName>
    <definedName name="wrn.rp1._4_1_2" localSheetId="12" hidden="1">{"sum1",#N/A,TRUE,"Summary";"boil",#N/A,TRUE,"Boilers";"paints95",#N/A,TRUE,"Paints";"tanks95",#N/A,TRUE,"TANKINBD";"dock1",#N/A,TRUE,"DOCKS";"tcars1",#N/A,TRUE,"TCARS";"trucks1",#N/A,TRUE,"TTRUCKS";"sol1",#N/A,TRUE,"Solvents";"wwt1",#N/A,TRUE,"WWT";"fug",#N/A,TRUE,"Fugitives"}</definedName>
    <definedName name="wrn.rp1._4_1_2" localSheetId="7" hidden="1">{"sum1",#N/A,TRUE,"Summary";"boil",#N/A,TRUE,"Boilers";"paints95",#N/A,TRUE,"Paints";"tanks95",#N/A,TRUE,"TANKINBD";"dock1",#N/A,TRUE,"DOCKS";"tcars1",#N/A,TRUE,"TCARS";"trucks1",#N/A,TRUE,"TTRUCKS";"sol1",#N/A,TRUE,"Solvents";"wwt1",#N/A,TRUE,"WWT";"fug",#N/A,TRUE,"Fugitives"}</definedName>
    <definedName name="wrn.rp1._4_1_2" localSheetId="14" hidden="1">{"sum1",#N/A,TRUE,"Summary";"boil",#N/A,TRUE,"Boilers";"paints95",#N/A,TRUE,"Paints";"tanks95",#N/A,TRUE,"TANKINBD";"dock1",#N/A,TRUE,"DOCKS";"tcars1",#N/A,TRUE,"TCARS";"trucks1",#N/A,TRUE,"TTRUCKS";"sol1",#N/A,TRUE,"Solvents";"wwt1",#N/A,TRUE,"WWT";"fug",#N/A,TRUE,"Fugitives"}</definedName>
    <definedName name="wrn.rp1._4_1_2" hidden="1">{"sum1",#N/A,TRUE,"Summary";"boil",#N/A,TRUE,"Boilers";"paints95",#N/A,TRUE,"Paints";"tanks95",#N/A,TRUE,"TANKINBD";"dock1",#N/A,TRUE,"DOCKS";"tcars1",#N/A,TRUE,"TCARS";"trucks1",#N/A,TRUE,"TTRUCKS";"sol1",#N/A,TRUE,"Solvents";"wwt1",#N/A,TRUE,"WWT";"fug",#N/A,TRUE,"Fugitives"}</definedName>
    <definedName name="wrn.rp1._4_2" localSheetId="12" hidden="1">{"sum1",#N/A,TRUE,"Summary";"boil",#N/A,TRUE,"Boilers";"paints95",#N/A,TRUE,"Paints";"tanks95",#N/A,TRUE,"TANKINBD";"dock1",#N/A,TRUE,"DOCKS";"tcars1",#N/A,TRUE,"TCARS";"trucks1",#N/A,TRUE,"TTRUCKS";"sol1",#N/A,TRUE,"Solvents";"wwt1",#N/A,TRUE,"WWT";"fug",#N/A,TRUE,"Fugitives"}</definedName>
    <definedName name="wrn.rp1._4_2" localSheetId="7" hidden="1">{"sum1",#N/A,TRUE,"Summary";"boil",#N/A,TRUE,"Boilers";"paints95",#N/A,TRUE,"Paints";"tanks95",#N/A,TRUE,"TANKINBD";"dock1",#N/A,TRUE,"DOCKS";"tcars1",#N/A,TRUE,"TCARS";"trucks1",#N/A,TRUE,"TTRUCKS";"sol1",#N/A,TRUE,"Solvents";"wwt1",#N/A,TRUE,"WWT";"fug",#N/A,TRUE,"Fugitives"}</definedName>
    <definedName name="wrn.rp1._4_2" localSheetId="14" hidden="1">{"sum1",#N/A,TRUE,"Summary";"boil",#N/A,TRUE,"Boilers";"paints95",#N/A,TRUE,"Paints";"tanks95",#N/A,TRUE,"TANKINBD";"dock1",#N/A,TRUE,"DOCKS";"tcars1",#N/A,TRUE,"TCARS";"trucks1",#N/A,TRUE,"TTRUCKS";"sol1",#N/A,TRUE,"Solvents";"wwt1",#N/A,TRUE,"WWT";"fug",#N/A,TRUE,"Fugitives"}</definedName>
    <definedName name="wrn.rp1._4_2" hidden="1">{"sum1",#N/A,TRUE,"Summary";"boil",#N/A,TRUE,"Boilers";"paints95",#N/A,TRUE,"Paints";"tanks95",#N/A,TRUE,"TANKINBD";"dock1",#N/A,TRUE,"DOCKS";"tcars1",#N/A,TRUE,"TCARS";"trucks1",#N/A,TRUE,"TTRUCKS";"sol1",#N/A,TRUE,"Solvents";"wwt1",#N/A,TRUE,"WWT";"fug",#N/A,TRUE,"Fugitives"}</definedName>
    <definedName name="wrn.rp1._4_2_1" localSheetId="12" hidden="1">{"sum1",#N/A,TRUE,"Summary";"boil",#N/A,TRUE,"Boilers";"paints95",#N/A,TRUE,"Paints";"tanks95",#N/A,TRUE,"TANKINBD";"dock1",#N/A,TRUE,"DOCKS";"tcars1",#N/A,TRUE,"TCARS";"trucks1",#N/A,TRUE,"TTRUCKS";"sol1",#N/A,TRUE,"Solvents";"wwt1",#N/A,TRUE,"WWT";"fug",#N/A,TRUE,"Fugitives"}</definedName>
    <definedName name="wrn.rp1._4_2_1" localSheetId="7" hidden="1">{"sum1",#N/A,TRUE,"Summary";"boil",#N/A,TRUE,"Boilers";"paints95",#N/A,TRUE,"Paints";"tanks95",#N/A,TRUE,"TANKINBD";"dock1",#N/A,TRUE,"DOCKS";"tcars1",#N/A,TRUE,"TCARS";"trucks1",#N/A,TRUE,"TTRUCKS";"sol1",#N/A,TRUE,"Solvents";"wwt1",#N/A,TRUE,"WWT";"fug",#N/A,TRUE,"Fugitives"}</definedName>
    <definedName name="wrn.rp1._4_2_1" localSheetId="14" hidden="1">{"sum1",#N/A,TRUE,"Summary";"boil",#N/A,TRUE,"Boilers";"paints95",#N/A,TRUE,"Paints";"tanks95",#N/A,TRUE,"TANKINBD";"dock1",#N/A,TRUE,"DOCKS";"tcars1",#N/A,TRUE,"TCARS";"trucks1",#N/A,TRUE,"TTRUCKS";"sol1",#N/A,TRUE,"Solvents";"wwt1",#N/A,TRUE,"WWT";"fug",#N/A,TRUE,"Fugitives"}</definedName>
    <definedName name="wrn.rp1._4_2_1" hidden="1">{"sum1",#N/A,TRUE,"Summary";"boil",#N/A,TRUE,"Boilers";"paints95",#N/A,TRUE,"Paints";"tanks95",#N/A,TRUE,"TANKINBD";"dock1",#N/A,TRUE,"DOCKS";"tcars1",#N/A,TRUE,"TCARS";"trucks1",#N/A,TRUE,"TTRUCKS";"sol1",#N/A,TRUE,"Solvents";"wwt1",#N/A,TRUE,"WWT";"fug",#N/A,TRUE,"Fugitives"}</definedName>
    <definedName name="wrn.rp1._4_2_2" localSheetId="12" hidden="1">{"sum1",#N/A,TRUE,"Summary";"boil",#N/A,TRUE,"Boilers";"paints95",#N/A,TRUE,"Paints";"tanks95",#N/A,TRUE,"TANKINBD";"dock1",#N/A,TRUE,"DOCKS";"tcars1",#N/A,TRUE,"TCARS";"trucks1",#N/A,TRUE,"TTRUCKS";"sol1",#N/A,TRUE,"Solvents";"wwt1",#N/A,TRUE,"WWT";"fug",#N/A,TRUE,"Fugitives"}</definedName>
    <definedName name="wrn.rp1._4_2_2" localSheetId="7" hidden="1">{"sum1",#N/A,TRUE,"Summary";"boil",#N/A,TRUE,"Boilers";"paints95",#N/A,TRUE,"Paints";"tanks95",#N/A,TRUE,"TANKINBD";"dock1",#N/A,TRUE,"DOCKS";"tcars1",#N/A,TRUE,"TCARS";"trucks1",#N/A,TRUE,"TTRUCKS";"sol1",#N/A,TRUE,"Solvents";"wwt1",#N/A,TRUE,"WWT";"fug",#N/A,TRUE,"Fugitives"}</definedName>
    <definedName name="wrn.rp1._4_2_2" localSheetId="14" hidden="1">{"sum1",#N/A,TRUE,"Summary";"boil",#N/A,TRUE,"Boilers";"paints95",#N/A,TRUE,"Paints";"tanks95",#N/A,TRUE,"TANKINBD";"dock1",#N/A,TRUE,"DOCKS";"tcars1",#N/A,TRUE,"TCARS";"trucks1",#N/A,TRUE,"TTRUCKS";"sol1",#N/A,TRUE,"Solvents";"wwt1",#N/A,TRUE,"WWT";"fug",#N/A,TRUE,"Fugitives"}</definedName>
    <definedName name="wrn.rp1._4_2_2" hidden="1">{"sum1",#N/A,TRUE,"Summary";"boil",#N/A,TRUE,"Boilers";"paints95",#N/A,TRUE,"Paints";"tanks95",#N/A,TRUE,"TANKINBD";"dock1",#N/A,TRUE,"DOCKS";"tcars1",#N/A,TRUE,"TCARS";"trucks1",#N/A,TRUE,"TTRUCKS";"sol1",#N/A,TRUE,"Solvents";"wwt1",#N/A,TRUE,"WWT";"fug",#N/A,TRUE,"Fugitives"}</definedName>
    <definedName name="wrn.rp1._4_3" localSheetId="12" hidden="1">{"sum1",#N/A,TRUE,"Summary";"boil",#N/A,TRUE,"Boilers";"paints95",#N/A,TRUE,"Paints";"tanks95",#N/A,TRUE,"TANKINBD";"dock1",#N/A,TRUE,"DOCKS";"tcars1",#N/A,TRUE,"TCARS";"trucks1",#N/A,TRUE,"TTRUCKS";"sol1",#N/A,TRUE,"Solvents";"wwt1",#N/A,TRUE,"WWT";"fug",#N/A,TRUE,"Fugitives"}</definedName>
    <definedName name="wrn.rp1._4_3" localSheetId="7" hidden="1">{"sum1",#N/A,TRUE,"Summary";"boil",#N/A,TRUE,"Boilers";"paints95",#N/A,TRUE,"Paints";"tanks95",#N/A,TRUE,"TANKINBD";"dock1",#N/A,TRUE,"DOCKS";"tcars1",#N/A,TRUE,"TCARS";"trucks1",#N/A,TRUE,"TTRUCKS";"sol1",#N/A,TRUE,"Solvents";"wwt1",#N/A,TRUE,"WWT";"fug",#N/A,TRUE,"Fugitives"}</definedName>
    <definedName name="wrn.rp1._4_3" localSheetId="14" hidden="1">{"sum1",#N/A,TRUE,"Summary";"boil",#N/A,TRUE,"Boilers";"paints95",#N/A,TRUE,"Paints";"tanks95",#N/A,TRUE,"TANKINBD";"dock1",#N/A,TRUE,"DOCKS";"tcars1",#N/A,TRUE,"TCARS";"trucks1",#N/A,TRUE,"TTRUCKS";"sol1",#N/A,TRUE,"Solvents";"wwt1",#N/A,TRUE,"WWT";"fug",#N/A,TRUE,"Fugitives"}</definedName>
    <definedName name="wrn.rp1._4_3" hidden="1">{"sum1",#N/A,TRUE,"Summary";"boil",#N/A,TRUE,"Boilers";"paints95",#N/A,TRUE,"Paints";"tanks95",#N/A,TRUE,"TANKINBD";"dock1",#N/A,TRUE,"DOCKS";"tcars1",#N/A,TRUE,"TCARS";"trucks1",#N/A,TRUE,"TTRUCKS";"sol1",#N/A,TRUE,"Solvents";"wwt1",#N/A,TRUE,"WWT";"fug",#N/A,TRUE,"Fugitives"}</definedName>
    <definedName name="wrn.rp1._4_3_1" localSheetId="12" hidden="1">{"sum1",#N/A,TRUE,"Summary";"boil",#N/A,TRUE,"Boilers";"paints95",#N/A,TRUE,"Paints";"tanks95",#N/A,TRUE,"TANKINBD";"dock1",#N/A,TRUE,"DOCKS";"tcars1",#N/A,TRUE,"TCARS";"trucks1",#N/A,TRUE,"TTRUCKS";"sol1",#N/A,TRUE,"Solvents";"wwt1",#N/A,TRUE,"WWT";"fug",#N/A,TRUE,"Fugitives"}</definedName>
    <definedName name="wrn.rp1._4_3_1" localSheetId="7" hidden="1">{"sum1",#N/A,TRUE,"Summary";"boil",#N/A,TRUE,"Boilers";"paints95",#N/A,TRUE,"Paints";"tanks95",#N/A,TRUE,"TANKINBD";"dock1",#N/A,TRUE,"DOCKS";"tcars1",#N/A,TRUE,"TCARS";"trucks1",#N/A,TRUE,"TTRUCKS";"sol1",#N/A,TRUE,"Solvents";"wwt1",#N/A,TRUE,"WWT";"fug",#N/A,TRUE,"Fugitives"}</definedName>
    <definedName name="wrn.rp1._4_3_1" localSheetId="14" hidden="1">{"sum1",#N/A,TRUE,"Summary";"boil",#N/A,TRUE,"Boilers";"paints95",#N/A,TRUE,"Paints";"tanks95",#N/A,TRUE,"TANKINBD";"dock1",#N/A,TRUE,"DOCKS";"tcars1",#N/A,TRUE,"TCARS";"trucks1",#N/A,TRUE,"TTRUCKS";"sol1",#N/A,TRUE,"Solvents";"wwt1",#N/A,TRUE,"WWT";"fug",#N/A,TRUE,"Fugitives"}</definedName>
    <definedName name="wrn.rp1._4_3_1" hidden="1">{"sum1",#N/A,TRUE,"Summary";"boil",#N/A,TRUE,"Boilers";"paints95",#N/A,TRUE,"Paints";"tanks95",#N/A,TRUE,"TANKINBD";"dock1",#N/A,TRUE,"DOCKS";"tcars1",#N/A,TRUE,"TCARS";"trucks1",#N/A,TRUE,"TTRUCKS";"sol1",#N/A,TRUE,"Solvents";"wwt1",#N/A,TRUE,"WWT";"fug",#N/A,TRUE,"Fugitives"}</definedName>
    <definedName name="wrn.rp1._4_3_2" localSheetId="12" hidden="1">{"sum1",#N/A,TRUE,"Summary";"boil",#N/A,TRUE,"Boilers";"paints95",#N/A,TRUE,"Paints";"tanks95",#N/A,TRUE,"TANKINBD";"dock1",#N/A,TRUE,"DOCKS";"tcars1",#N/A,TRUE,"TCARS";"trucks1",#N/A,TRUE,"TTRUCKS";"sol1",#N/A,TRUE,"Solvents";"wwt1",#N/A,TRUE,"WWT";"fug",#N/A,TRUE,"Fugitives"}</definedName>
    <definedName name="wrn.rp1._4_3_2" localSheetId="7" hidden="1">{"sum1",#N/A,TRUE,"Summary";"boil",#N/A,TRUE,"Boilers";"paints95",#N/A,TRUE,"Paints";"tanks95",#N/A,TRUE,"TANKINBD";"dock1",#N/A,TRUE,"DOCKS";"tcars1",#N/A,TRUE,"TCARS";"trucks1",#N/A,TRUE,"TTRUCKS";"sol1",#N/A,TRUE,"Solvents";"wwt1",#N/A,TRUE,"WWT";"fug",#N/A,TRUE,"Fugitives"}</definedName>
    <definedName name="wrn.rp1._4_3_2" localSheetId="14" hidden="1">{"sum1",#N/A,TRUE,"Summary";"boil",#N/A,TRUE,"Boilers";"paints95",#N/A,TRUE,"Paints";"tanks95",#N/A,TRUE,"TANKINBD";"dock1",#N/A,TRUE,"DOCKS";"tcars1",#N/A,TRUE,"TCARS";"trucks1",#N/A,TRUE,"TTRUCKS";"sol1",#N/A,TRUE,"Solvents";"wwt1",#N/A,TRUE,"WWT";"fug",#N/A,TRUE,"Fugitives"}</definedName>
    <definedName name="wrn.rp1._4_3_2" hidden="1">{"sum1",#N/A,TRUE,"Summary";"boil",#N/A,TRUE,"Boilers";"paints95",#N/A,TRUE,"Paints";"tanks95",#N/A,TRUE,"TANKINBD";"dock1",#N/A,TRUE,"DOCKS";"tcars1",#N/A,TRUE,"TCARS";"trucks1",#N/A,TRUE,"TTRUCKS";"sol1",#N/A,TRUE,"Solvents";"wwt1",#N/A,TRUE,"WWT";"fug",#N/A,TRUE,"Fugitives"}</definedName>
    <definedName name="wrn.rp1._4_4" localSheetId="12" hidden="1">{"sum1",#N/A,TRUE,"Summary";"boil",#N/A,TRUE,"Boilers";"paints95",#N/A,TRUE,"Paints";"tanks95",#N/A,TRUE,"TANKINBD";"dock1",#N/A,TRUE,"DOCKS";"tcars1",#N/A,TRUE,"TCARS";"trucks1",#N/A,TRUE,"TTRUCKS";"sol1",#N/A,TRUE,"Solvents";"wwt1",#N/A,TRUE,"WWT";"fug",#N/A,TRUE,"Fugitives"}</definedName>
    <definedName name="wrn.rp1._4_4" localSheetId="7" hidden="1">{"sum1",#N/A,TRUE,"Summary";"boil",#N/A,TRUE,"Boilers";"paints95",#N/A,TRUE,"Paints";"tanks95",#N/A,TRUE,"TANKINBD";"dock1",#N/A,TRUE,"DOCKS";"tcars1",#N/A,TRUE,"TCARS";"trucks1",#N/A,TRUE,"TTRUCKS";"sol1",#N/A,TRUE,"Solvents";"wwt1",#N/A,TRUE,"WWT";"fug",#N/A,TRUE,"Fugitives"}</definedName>
    <definedName name="wrn.rp1._4_4" localSheetId="14" hidden="1">{"sum1",#N/A,TRUE,"Summary";"boil",#N/A,TRUE,"Boilers";"paints95",#N/A,TRUE,"Paints";"tanks95",#N/A,TRUE,"TANKINBD";"dock1",#N/A,TRUE,"DOCKS";"tcars1",#N/A,TRUE,"TCARS";"trucks1",#N/A,TRUE,"TTRUCKS";"sol1",#N/A,TRUE,"Solvents";"wwt1",#N/A,TRUE,"WWT";"fug",#N/A,TRUE,"Fugitives"}</definedName>
    <definedName name="wrn.rp1._4_4" hidden="1">{"sum1",#N/A,TRUE,"Summary";"boil",#N/A,TRUE,"Boilers";"paints95",#N/A,TRUE,"Paints";"tanks95",#N/A,TRUE,"TANKINBD";"dock1",#N/A,TRUE,"DOCKS";"tcars1",#N/A,TRUE,"TCARS";"trucks1",#N/A,TRUE,"TTRUCKS";"sol1",#N/A,TRUE,"Solvents";"wwt1",#N/A,TRUE,"WWT";"fug",#N/A,TRUE,"Fugitives"}</definedName>
    <definedName name="wrn.rp1._4_4_1" localSheetId="12" hidden="1">{"sum1",#N/A,TRUE,"Summary";"boil",#N/A,TRUE,"Boilers";"paints95",#N/A,TRUE,"Paints";"tanks95",#N/A,TRUE,"TANKINBD";"dock1",#N/A,TRUE,"DOCKS";"tcars1",#N/A,TRUE,"TCARS";"trucks1",#N/A,TRUE,"TTRUCKS";"sol1",#N/A,TRUE,"Solvents";"wwt1",#N/A,TRUE,"WWT";"fug",#N/A,TRUE,"Fugitives"}</definedName>
    <definedName name="wrn.rp1._4_4_1" localSheetId="7" hidden="1">{"sum1",#N/A,TRUE,"Summary";"boil",#N/A,TRUE,"Boilers";"paints95",#N/A,TRUE,"Paints";"tanks95",#N/A,TRUE,"TANKINBD";"dock1",#N/A,TRUE,"DOCKS";"tcars1",#N/A,TRUE,"TCARS";"trucks1",#N/A,TRUE,"TTRUCKS";"sol1",#N/A,TRUE,"Solvents";"wwt1",#N/A,TRUE,"WWT";"fug",#N/A,TRUE,"Fugitives"}</definedName>
    <definedName name="wrn.rp1._4_4_1" localSheetId="14" hidden="1">{"sum1",#N/A,TRUE,"Summary";"boil",#N/A,TRUE,"Boilers";"paints95",#N/A,TRUE,"Paints";"tanks95",#N/A,TRUE,"TANKINBD";"dock1",#N/A,TRUE,"DOCKS";"tcars1",#N/A,TRUE,"TCARS";"trucks1",#N/A,TRUE,"TTRUCKS";"sol1",#N/A,TRUE,"Solvents";"wwt1",#N/A,TRUE,"WWT";"fug",#N/A,TRUE,"Fugitives"}</definedName>
    <definedName name="wrn.rp1._4_4_1" hidden="1">{"sum1",#N/A,TRUE,"Summary";"boil",#N/A,TRUE,"Boilers";"paints95",#N/A,TRUE,"Paints";"tanks95",#N/A,TRUE,"TANKINBD";"dock1",#N/A,TRUE,"DOCKS";"tcars1",#N/A,TRUE,"TCARS";"trucks1",#N/A,TRUE,"TTRUCKS";"sol1",#N/A,TRUE,"Solvents";"wwt1",#N/A,TRUE,"WWT";"fug",#N/A,TRUE,"Fugitives"}</definedName>
    <definedName name="wrn.rp1._4_4_2" localSheetId="12" hidden="1">{"sum1",#N/A,TRUE,"Summary";"boil",#N/A,TRUE,"Boilers";"paints95",#N/A,TRUE,"Paints";"tanks95",#N/A,TRUE,"TANKINBD";"dock1",#N/A,TRUE,"DOCKS";"tcars1",#N/A,TRUE,"TCARS";"trucks1",#N/A,TRUE,"TTRUCKS";"sol1",#N/A,TRUE,"Solvents";"wwt1",#N/A,TRUE,"WWT";"fug",#N/A,TRUE,"Fugitives"}</definedName>
    <definedName name="wrn.rp1._4_4_2" localSheetId="7" hidden="1">{"sum1",#N/A,TRUE,"Summary";"boil",#N/A,TRUE,"Boilers";"paints95",#N/A,TRUE,"Paints";"tanks95",#N/A,TRUE,"TANKINBD";"dock1",#N/A,TRUE,"DOCKS";"tcars1",#N/A,TRUE,"TCARS";"trucks1",#N/A,TRUE,"TTRUCKS";"sol1",#N/A,TRUE,"Solvents";"wwt1",#N/A,TRUE,"WWT";"fug",#N/A,TRUE,"Fugitives"}</definedName>
    <definedName name="wrn.rp1._4_4_2" localSheetId="14" hidden="1">{"sum1",#N/A,TRUE,"Summary";"boil",#N/A,TRUE,"Boilers";"paints95",#N/A,TRUE,"Paints";"tanks95",#N/A,TRUE,"TANKINBD";"dock1",#N/A,TRUE,"DOCKS";"tcars1",#N/A,TRUE,"TCARS";"trucks1",#N/A,TRUE,"TTRUCKS";"sol1",#N/A,TRUE,"Solvents";"wwt1",#N/A,TRUE,"WWT";"fug",#N/A,TRUE,"Fugitives"}</definedName>
    <definedName name="wrn.rp1._4_4_2" hidden="1">{"sum1",#N/A,TRUE,"Summary";"boil",#N/A,TRUE,"Boilers";"paints95",#N/A,TRUE,"Paints";"tanks95",#N/A,TRUE,"TANKINBD";"dock1",#N/A,TRUE,"DOCKS";"tcars1",#N/A,TRUE,"TCARS";"trucks1",#N/A,TRUE,"TTRUCKS";"sol1",#N/A,TRUE,"Solvents";"wwt1",#N/A,TRUE,"WWT";"fug",#N/A,TRUE,"Fugitives"}</definedName>
    <definedName name="wrn.rp1._4_5" localSheetId="12" hidden="1">{"sum1",#N/A,TRUE,"Summary";"boil",#N/A,TRUE,"Boilers";"paints95",#N/A,TRUE,"Paints";"tanks95",#N/A,TRUE,"TANKINBD";"dock1",#N/A,TRUE,"DOCKS";"tcars1",#N/A,TRUE,"TCARS";"trucks1",#N/A,TRUE,"TTRUCKS";"sol1",#N/A,TRUE,"Solvents";"wwt1",#N/A,TRUE,"WWT";"fug",#N/A,TRUE,"Fugitives"}</definedName>
    <definedName name="wrn.rp1._4_5" localSheetId="7" hidden="1">{"sum1",#N/A,TRUE,"Summary";"boil",#N/A,TRUE,"Boilers";"paints95",#N/A,TRUE,"Paints";"tanks95",#N/A,TRUE,"TANKINBD";"dock1",#N/A,TRUE,"DOCKS";"tcars1",#N/A,TRUE,"TCARS";"trucks1",#N/A,TRUE,"TTRUCKS";"sol1",#N/A,TRUE,"Solvents";"wwt1",#N/A,TRUE,"WWT";"fug",#N/A,TRUE,"Fugitives"}</definedName>
    <definedName name="wrn.rp1._4_5" localSheetId="14" hidden="1">{"sum1",#N/A,TRUE,"Summary";"boil",#N/A,TRUE,"Boilers";"paints95",#N/A,TRUE,"Paints";"tanks95",#N/A,TRUE,"TANKINBD";"dock1",#N/A,TRUE,"DOCKS";"tcars1",#N/A,TRUE,"TCARS";"trucks1",#N/A,TRUE,"TTRUCKS";"sol1",#N/A,TRUE,"Solvents";"wwt1",#N/A,TRUE,"WWT";"fug",#N/A,TRUE,"Fugitives"}</definedName>
    <definedName name="wrn.rp1._4_5" hidden="1">{"sum1",#N/A,TRUE,"Summary";"boil",#N/A,TRUE,"Boilers";"paints95",#N/A,TRUE,"Paints";"tanks95",#N/A,TRUE,"TANKINBD";"dock1",#N/A,TRUE,"DOCKS";"tcars1",#N/A,TRUE,"TCARS";"trucks1",#N/A,TRUE,"TTRUCKS";"sol1",#N/A,TRUE,"Solvents";"wwt1",#N/A,TRUE,"WWT";"fug",#N/A,TRUE,"Fugitives"}</definedName>
    <definedName name="wrn.rp1._4_5_1" localSheetId="12" hidden="1">{"sum1",#N/A,TRUE,"Summary";"boil",#N/A,TRUE,"Boilers";"paints95",#N/A,TRUE,"Paints";"tanks95",#N/A,TRUE,"TANKINBD";"dock1",#N/A,TRUE,"DOCKS";"tcars1",#N/A,TRUE,"TCARS";"trucks1",#N/A,TRUE,"TTRUCKS";"sol1",#N/A,TRUE,"Solvents";"wwt1",#N/A,TRUE,"WWT";"fug",#N/A,TRUE,"Fugitives"}</definedName>
    <definedName name="wrn.rp1._4_5_1" localSheetId="7" hidden="1">{"sum1",#N/A,TRUE,"Summary";"boil",#N/A,TRUE,"Boilers";"paints95",#N/A,TRUE,"Paints";"tanks95",#N/A,TRUE,"TANKINBD";"dock1",#N/A,TRUE,"DOCKS";"tcars1",#N/A,TRUE,"TCARS";"trucks1",#N/A,TRUE,"TTRUCKS";"sol1",#N/A,TRUE,"Solvents";"wwt1",#N/A,TRUE,"WWT";"fug",#N/A,TRUE,"Fugitives"}</definedName>
    <definedName name="wrn.rp1._4_5_1" localSheetId="14" hidden="1">{"sum1",#N/A,TRUE,"Summary";"boil",#N/A,TRUE,"Boilers";"paints95",#N/A,TRUE,"Paints";"tanks95",#N/A,TRUE,"TANKINBD";"dock1",#N/A,TRUE,"DOCKS";"tcars1",#N/A,TRUE,"TCARS";"trucks1",#N/A,TRUE,"TTRUCKS";"sol1",#N/A,TRUE,"Solvents";"wwt1",#N/A,TRUE,"WWT";"fug",#N/A,TRUE,"Fugitives"}</definedName>
    <definedName name="wrn.rp1._4_5_1" hidden="1">{"sum1",#N/A,TRUE,"Summary";"boil",#N/A,TRUE,"Boilers";"paints95",#N/A,TRUE,"Paints";"tanks95",#N/A,TRUE,"TANKINBD";"dock1",#N/A,TRUE,"DOCKS";"tcars1",#N/A,TRUE,"TCARS";"trucks1",#N/A,TRUE,"TTRUCKS";"sol1",#N/A,TRUE,"Solvents";"wwt1",#N/A,TRUE,"WWT";"fug",#N/A,TRUE,"Fugitives"}</definedName>
    <definedName name="wrn.rp1._4_5_2" localSheetId="12" hidden="1">{"sum1",#N/A,TRUE,"Summary";"boil",#N/A,TRUE,"Boilers";"paints95",#N/A,TRUE,"Paints";"tanks95",#N/A,TRUE,"TANKINBD";"dock1",#N/A,TRUE,"DOCKS";"tcars1",#N/A,TRUE,"TCARS";"trucks1",#N/A,TRUE,"TTRUCKS";"sol1",#N/A,TRUE,"Solvents";"wwt1",#N/A,TRUE,"WWT";"fug",#N/A,TRUE,"Fugitives"}</definedName>
    <definedName name="wrn.rp1._4_5_2" localSheetId="7" hidden="1">{"sum1",#N/A,TRUE,"Summary";"boil",#N/A,TRUE,"Boilers";"paints95",#N/A,TRUE,"Paints";"tanks95",#N/A,TRUE,"TANKINBD";"dock1",#N/A,TRUE,"DOCKS";"tcars1",#N/A,TRUE,"TCARS";"trucks1",#N/A,TRUE,"TTRUCKS";"sol1",#N/A,TRUE,"Solvents";"wwt1",#N/A,TRUE,"WWT";"fug",#N/A,TRUE,"Fugitives"}</definedName>
    <definedName name="wrn.rp1._4_5_2" localSheetId="14" hidden="1">{"sum1",#N/A,TRUE,"Summary";"boil",#N/A,TRUE,"Boilers";"paints95",#N/A,TRUE,"Paints";"tanks95",#N/A,TRUE,"TANKINBD";"dock1",#N/A,TRUE,"DOCKS";"tcars1",#N/A,TRUE,"TCARS";"trucks1",#N/A,TRUE,"TTRUCKS";"sol1",#N/A,TRUE,"Solvents";"wwt1",#N/A,TRUE,"WWT";"fug",#N/A,TRUE,"Fugitives"}</definedName>
    <definedName name="wrn.rp1._4_5_2" hidden="1">{"sum1",#N/A,TRUE,"Summary";"boil",#N/A,TRUE,"Boilers";"paints95",#N/A,TRUE,"Paints";"tanks95",#N/A,TRUE,"TANKINBD";"dock1",#N/A,TRUE,"DOCKS";"tcars1",#N/A,TRUE,"TCARS";"trucks1",#N/A,TRUE,"TTRUCKS";"sol1",#N/A,TRUE,"Solvents";"wwt1",#N/A,TRUE,"WWT";"fug",#N/A,TRUE,"Fugitives"}</definedName>
    <definedName name="wrn.rp1._5" localSheetId="12" hidden="1">{"sum1",#N/A,TRUE,"Summary";"boil",#N/A,TRUE,"Boilers";"paints95",#N/A,TRUE,"Paints";"tanks95",#N/A,TRUE,"TANKINBD";"dock1",#N/A,TRUE,"DOCKS";"tcars1",#N/A,TRUE,"TCARS";"trucks1",#N/A,TRUE,"TTRUCKS";"sol1",#N/A,TRUE,"Solvents";"wwt1",#N/A,TRUE,"WWT";"fug",#N/A,TRUE,"Fugitives"}</definedName>
    <definedName name="wrn.rp1._5" localSheetId="7" hidden="1">{"sum1",#N/A,TRUE,"Summary";"boil",#N/A,TRUE,"Boilers";"paints95",#N/A,TRUE,"Paints";"tanks95",#N/A,TRUE,"TANKINBD";"dock1",#N/A,TRUE,"DOCKS";"tcars1",#N/A,TRUE,"TCARS";"trucks1",#N/A,TRUE,"TTRUCKS";"sol1",#N/A,TRUE,"Solvents";"wwt1",#N/A,TRUE,"WWT";"fug",#N/A,TRUE,"Fugitives"}</definedName>
    <definedName name="wrn.rp1._5" localSheetId="14" hidden="1">{"sum1",#N/A,TRUE,"Summary";"boil",#N/A,TRUE,"Boilers";"paints95",#N/A,TRUE,"Paints";"tanks95",#N/A,TRUE,"TANKINBD";"dock1",#N/A,TRUE,"DOCKS";"tcars1",#N/A,TRUE,"TCARS";"trucks1",#N/A,TRUE,"TTRUCKS";"sol1",#N/A,TRUE,"Solvents";"wwt1",#N/A,TRUE,"WWT";"fug",#N/A,TRUE,"Fugitives"}</definedName>
    <definedName name="wrn.rp1._5" hidden="1">{"sum1",#N/A,TRUE,"Summary";"boil",#N/A,TRUE,"Boilers";"paints95",#N/A,TRUE,"Paints";"tanks95",#N/A,TRUE,"TANKINBD";"dock1",#N/A,TRUE,"DOCKS";"tcars1",#N/A,TRUE,"TCARS";"trucks1",#N/A,TRUE,"TTRUCKS";"sol1",#N/A,TRUE,"Solvents";"wwt1",#N/A,TRUE,"WWT";"fug",#N/A,TRUE,"Fugitives"}</definedName>
    <definedName name="wrn.rp1._5_1" localSheetId="12" hidden="1">{"sum1",#N/A,TRUE,"Summary";"boil",#N/A,TRUE,"Boilers";"paints95",#N/A,TRUE,"Paints";"tanks95",#N/A,TRUE,"TANKINBD";"dock1",#N/A,TRUE,"DOCKS";"tcars1",#N/A,TRUE,"TCARS";"trucks1",#N/A,TRUE,"TTRUCKS";"sol1",#N/A,TRUE,"Solvents";"wwt1",#N/A,TRUE,"WWT";"fug",#N/A,TRUE,"Fugitives"}</definedName>
    <definedName name="wrn.rp1._5_1" localSheetId="7" hidden="1">{"sum1",#N/A,TRUE,"Summary";"boil",#N/A,TRUE,"Boilers";"paints95",#N/A,TRUE,"Paints";"tanks95",#N/A,TRUE,"TANKINBD";"dock1",#N/A,TRUE,"DOCKS";"tcars1",#N/A,TRUE,"TCARS";"trucks1",#N/A,TRUE,"TTRUCKS";"sol1",#N/A,TRUE,"Solvents";"wwt1",#N/A,TRUE,"WWT";"fug",#N/A,TRUE,"Fugitives"}</definedName>
    <definedName name="wrn.rp1._5_1" localSheetId="14" hidden="1">{"sum1",#N/A,TRUE,"Summary";"boil",#N/A,TRUE,"Boilers";"paints95",#N/A,TRUE,"Paints";"tanks95",#N/A,TRUE,"TANKINBD";"dock1",#N/A,TRUE,"DOCKS";"tcars1",#N/A,TRUE,"TCARS";"trucks1",#N/A,TRUE,"TTRUCKS";"sol1",#N/A,TRUE,"Solvents";"wwt1",#N/A,TRUE,"WWT";"fug",#N/A,TRUE,"Fugitives"}</definedName>
    <definedName name="wrn.rp1._5_1" hidden="1">{"sum1",#N/A,TRUE,"Summary";"boil",#N/A,TRUE,"Boilers";"paints95",#N/A,TRUE,"Paints";"tanks95",#N/A,TRUE,"TANKINBD";"dock1",#N/A,TRUE,"DOCKS";"tcars1",#N/A,TRUE,"TCARS";"trucks1",#N/A,TRUE,"TTRUCKS";"sol1",#N/A,TRUE,"Solvents";"wwt1",#N/A,TRUE,"WWT";"fug",#N/A,TRUE,"Fugitives"}</definedName>
    <definedName name="wrn.rp1._5_1_1" localSheetId="12" hidden="1">{"sum1",#N/A,TRUE,"Summary";"boil",#N/A,TRUE,"Boilers";"paints95",#N/A,TRUE,"Paints";"tanks95",#N/A,TRUE,"TANKINBD";"dock1",#N/A,TRUE,"DOCKS";"tcars1",#N/A,TRUE,"TCARS";"trucks1",#N/A,TRUE,"TTRUCKS";"sol1",#N/A,TRUE,"Solvents";"wwt1",#N/A,TRUE,"WWT";"fug",#N/A,TRUE,"Fugitives"}</definedName>
    <definedName name="wrn.rp1._5_1_1" localSheetId="7" hidden="1">{"sum1",#N/A,TRUE,"Summary";"boil",#N/A,TRUE,"Boilers";"paints95",#N/A,TRUE,"Paints";"tanks95",#N/A,TRUE,"TANKINBD";"dock1",#N/A,TRUE,"DOCKS";"tcars1",#N/A,TRUE,"TCARS";"trucks1",#N/A,TRUE,"TTRUCKS";"sol1",#N/A,TRUE,"Solvents";"wwt1",#N/A,TRUE,"WWT";"fug",#N/A,TRUE,"Fugitives"}</definedName>
    <definedName name="wrn.rp1._5_1_1" localSheetId="14" hidden="1">{"sum1",#N/A,TRUE,"Summary";"boil",#N/A,TRUE,"Boilers";"paints95",#N/A,TRUE,"Paints";"tanks95",#N/A,TRUE,"TANKINBD";"dock1",#N/A,TRUE,"DOCKS";"tcars1",#N/A,TRUE,"TCARS";"trucks1",#N/A,TRUE,"TTRUCKS";"sol1",#N/A,TRUE,"Solvents";"wwt1",#N/A,TRUE,"WWT";"fug",#N/A,TRUE,"Fugitives"}</definedName>
    <definedName name="wrn.rp1._5_1_1" hidden="1">{"sum1",#N/A,TRUE,"Summary";"boil",#N/A,TRUE,"Boilers";"paints95",#N/A,TRUE,"Paints";"tanks95",#N/A,TRUE,"TANKINBD";"dock1",#N/A,TRUE,"DOCKS";"tcars1",#N/A,TRUE,"TCARS";"trucks1",#N/A,TRUE,"TTRUCKS";"sol1",#N/A,TRUE,"Solvents";"wwt1",#N/A,TRUE,"WWT";"fug",#N/A,TRUE,"Fugitives"}</definedName>
    <definedName name="wrn.rp1._5_1_2" localSheetId="12" hidden="1">{"sum1",#N/A,TRUE,"Summary";"boil",#N/A,TRUE,"Boilers";"paints95",#N/A,TRUE,"Paints";"tanks95",#N/A,TRUE,"TANKINBD";"dock1",#N/A,TRUE,"DOCKS";"tcars1",#N/A,TRUE,"TCARS";"trucks1",#N/A,TRUE,"TTRUCKS";"sol1",#N/A,TRUE,"Solvents";"wwt1",#N/A,TRUE,"WWT";"fug",#N/A,TRUE,"Fugitives"}</definedName>
    <definedName name="wrn.rp1._5_1_2" localSheetId="7" hidden="1">{"sum1",#N/A,TRUE,"Summary";"boil",#N/A,TRUE,"Boilers";"paints95",#N/A,TRUE,"Paints";"tanks95",#N/A,TRUE,"TANKINBD";"dock1",#N/A,TRUE,"DOCKS";"tcars1",#N/A,TRUE,"TCARS";"trucks1",#N/A,TRUE,"TTRUCKS";"sol1",#N/A,TRUE,"Solvents";"wwt1",#N/A,TRUE,"WWT";"fug",#N/A,TRUE,"Fugitives"}</definedName>
    <definedName name="wrn.rp1._5_1_2" localSheetId="14" hidden="1">{"sum1",#N/A,TRUE,"Summary";"boil",#N/A,TRUE,"Boilers";"paints95",#N/A,TRUE,"Paints";"tanks95",#N/A,TRUE,"TANKINBD";"dock1",#N/A,TRUE,"DOCKS";"tcars1",#N/A,TRUE,"TCARS";"trucks1",#N/A,TRUE,"TTRUCKS";"sol1",#N/A,TRUE,"Solvents";"wwt1",#N/A,TRUE,"WWT";"fug",#N/A,TRUE,"Fugitives"}</definedName>
    <definedName name="wrn.rp1._5_1_2" hidden="1">{"sum1",#N/A,TRUE,"Summary";"boil",#N/A,TRUE,"Boilers";"paints95",#N/A,TRUE,"Paints";"tanks95",#N/A,TRUE,"TANKINBD";"dock1",#N/A,TRUE,"DOCKS";"tcars1",#N/A,TRUE,"TCARS";"trucks1",#N/A,TRUE,"TTRUCKS";"sol1",#N/A,TRUE,"Solvents";"wwt1",#N/A,TRUE,"WWT";"fug",#N/A,TRUE,"Fugitives"}</definedName>
    <definedName name="wrn.rp1._5_2" localSheetId="12" hidden="1">{"sum1",#N/A,TRUE,"Summary";"boil",#N/A,TRUE,"Boilers";"paints95",#N/A,TRUE,"Paints";"tanks95",#N/A,TRUE,"TANKINBD";"dock1",#N/A,TRUE,"DOCKS";"tcars1",#N/A,TRUE,"TCARS";"trucks1",#N/A,TRUE,"TTRUCKS";"sol1",#N/A,TRUE,"Solvents";"wwt1",#N/A,TRUE,"WWT";"fug",#N/A,TRUE,"Fugitives"}</definedName>
    <definedName name="wrn.rp1._5_2" localSheetId="7" hidden="1">{"sum1",#N/A,TRUE,"Summary";"boil",#N/A,TRUE,"Boilers";"paints95",#N/A,TRUE,"Paints";"tanks95",#N/A,TRUE,"TANKINBD";"dock1",#N/A,TRUE,"DOCKS";"tcars1",#N/A,TRUE,"TCARS";"trucks1",#N/A,TRUE,"TTRUCKS";"sol1",#N/A,TRUE,"Solvents";"wwt1",#N/A,TRUE,"WWT";"fug",#N/A,TRUE,"Fugitives"}</definedName>
    <definedName name="wrn.rp1._5_2" localSheetId="14" hidden="1">{"sum1",#N/A,TRUE,"Summary";"boil",#N/A,TRUE,"Boilers";"paints95",#N/A,TRUE,"Paints";"tanks95",#N/A,TRUE,"TANKINBD";"dock1",#N/A,TRUE,"DOCKS";"tcars1",#N/A,TRUE,"TCARS";"trucks1",#N/A,TRUE,"TTRUCKS";"sol1",#N/A,TRUE,"Solvents";"wwt1",#N/A,TRUE,"WWT";"fug",#N/A,TRUE,"Fugitives"}</definedName>
    <definedName name="wrn.rp1._5_2" hidden="1">{"sum1",#N/A,TRUE,"Summary";"boil",#N/A,TRUE,"Boilers";"paints95",#N/A,TRUE,"Paints";"tanks95",#N/A,TRUE,"TANKINBD";"dock1",#N/A,TRUE,"DOCKS";"tcars1",#N/A,TRUE,"TCARS";"trucks1",#N/A,TRUE,"TTRUCKS";"sol1",#N/A,TRUE,"Solvents";"wwt1",#N/A,TRUE,"WWT";"fug",#N/A,TRUE,"Fugitives"}</definedName>
    <definedName name="wrn.rp1._5_2_1" localSheetId="12" hidden="1">{"sum1",#N/A,TRUE,"Summary";"boil",#N/A,TRUE,"Boilers";"paints95",#N/A,TRUE,"Paints";"tanks95",#N/A,TRUE,"TANKINBD";"dock1",#N/A,TRUE,"DOCKS";"tcars1",#N/A,TRUE,"TCARS";"trucks1",#N/A,TRUE,"TTRUCKS";"sol1",#N/A,TRUE,"Solvents";"wwt1",#N/A,TRUE,"WWT";"fug",#N/A,TRUE,"Fugitives"}</definedName>
    <definedName name="wrn.rp1._5_2_1" localSheetId="7" hidden="1">{"sum1",#N/A,TRUE,"Summary";"boil",#N/A,TRUE,"Boilers";"paints95",#N/A,TRUE,"Paints";"tanks95",#N/A,TRUE,"TANKINBD";"dock1",#N/A,TRUE,"DOCKS";"tcars1",#N/A,TRUE,"TCARS";"trucks1",#N/A,TRUE,"TTRUCKS";"sol1",#N/A,TRUE,"Solvents";"wwt1",#N/A,TRUE,"WWT";"fug",#N/A,TRUE,"Fugitives"}</definedName>
    <definedName name="wrn.rp1._5_2_1" localSheetId="14" hidden="1">{"sum1",#N/A,TRUE,"Summary";"boil",#N/A,TRUE,"Boilers";"paints95",#N/A,TRUE,"Paints";"tanks95",#N/A,TRUE,"TANKINBD";"dock1",#N/A,TRUE,"DOCKS";"tcars1",#N/A,TRUE,"TCARS";"trucks1",#N/A,TRUE,"TTRUCKS";"sol1",#N/A,TRUE,"Solvents";"wwt1",#N/A,TRUE,"WWT";"fug",#N/A,TRUE,"Fugitives"}</definedName>
    <definedName name="wrn.rp1._5_2_1" hidden="1">{"sum1",#N/A,TRUE,"Summary";"boil",#N/A,TRUE,"Boilers";"paints95",#N/A,TRUE,"Paints";"tanks95",#N/A,TRUE,"TANKINBD";"dock1",#N/A,TRUE,"DOCKS";"tcars1",#N/A,TRUE,"TCARS";"trucks1",#N/A,TRUE,"TTRUCKS";"sol1",#N/A,TRUE,"Solvents";"wwt1",#N/A,TRUE,"WWT";"fug",#N/A,TRUE,"Fugitives"}</definedName>
    <definedName name="wrn.rp1._5_2_2" localSheetId="12" hidden="1">{"sum1",#N/A,TRUE,"Summary";"boil",#N/A,TRUE,"Boilers";"paints95",#N/A,TRUE,"Paints";"tanks95",#N/A,TRUE,"TANKINBD";"dock1",#N/A,TRUE,"DOCKS";"tcars1",#N/A,TRUE,"TCARS";"trucks1",#N/A,TRUE,"TTRUCKS";"sol1",#N/A,TRUE,"Solvents";"wwt1",#N/A,TRUE,"WWT";"fug",#N/A,TRUE,"Fugitives"}</definedName>
    <definedName name="wrn.rp1._5_2_2" localSheetId="7" hidden="1">{"sum1",#N/A,TRUE,"Summary";"boil",#N/A,TRUE,"Boilers";"paints95",#N/A,TRUE,"Paints";"tanks95",#N/A,TRUE,"TANKINBD";"dock1",#N/A,TRUE,"DOCKS";"tcars1",#N/A,TRUE,"TCARS";"trucks1",#N/A,TRUE,"TTRUCKS";"sol1",#N/A,TRUE,"Solvents";"wwt1",#N/A,TRUE,"WWT";"fug",#N/A,TRUE,"Fugitives"}</definedName>
    <definedName name="wrn.rp1._5_2_2" localSheetId="14" hidden="1">{"sum1",#N/A,TRUE,"Summary";"boil",#N/A,TRUE,"Boilers";"paints95",#N/A,TRUE,"Paints";"tanks95",#N/A,TRUE,"TANKINBD";"dock1",#N/A,TRUE,"DOCKS";"tcars1",#N/A,TRUE,"TCARS";"trucks1",#N/A,TRUE,"TTRUCKS";"sol1",#N/A,TRUE,"Solvents";"wwt1",#N/A,TRUE,"WWT";"fug",#N/A,TRUE,"Fugitives"}</definedName>
    <definedName name="wrn.rp1._5_2_2" hidden="1">{"sum1",#N/A,TRUE,"Summary";"boil",#N/A,TRUE,"Boilers";"paints95",#N/A,TRUE,"Paints";"tanks95",#N/A,TRUE,"TANKINBD";"dock1",#N/A,TRUE,"DOCKS";"tcars1",#N/A,TRUE,"TCARS";"trucks1",#N/A,TRUE,"TTRUCKS";"sol1",#N/A,TRUE,"Solvents";"wwt1",#N/A,TRUE,"WWT";"fug",#N/A,TRUE,"Fugitives"}</definedName>
    <definedName name="wrn.rp1._5_3" localSheetId="12" hidden="1">{"sum1",#N/A,TRUE,"Summary";"boil",#N/A,TRUE,"Boilers";"paints95",#N/A,TRUE,"Paints";"tanks95",#N/A,TRUE,"TANKINBD";"dock1",#N/A,TRUE,"DOCKS";"tcars1",#N/A,TRUE,"TCARS";"trucks1",#N/A,TRUE,"TTRUCKS";"sol1",#N/A,TRUE,"Solvents";"wwt1",#N/A,TRUE,"WWT";"fug",#N/A,TRUE,"Fugitives"}</definedName>
    <definedName name="wrn.rp1._5_3" localSheetId="7" hidden="1">{"sum1",#N/A,TRUE,"Summary";"boil",#N/A,TRUE,"Boilers";"paints95",#N/A,TRUE,"Paints";"tanks95",#N/A,TRUE,"TANKINBD";"dock1",#N/A,TRUE,"DOCKS";"tcars1",#N/A,TRUE,"TCARS";"trucks1",#N/A,TRUE,"TTRUCKS";"sol1",#N/A,TRUE,"Solvents";"wwt1",#N/A,TRUE,"WWT";"fug",#N/A,TRUE,"Fugitives"}</definedName>
    <definedName name="wrn.rp1._5_3" localSheetId="14" hidden="1">{"sum1",#N/A,TRUE,"Summary";"boil",#N/A,TRUE,"Boilers";"paints95",#N/A,TRUE,"Paints";"tanks95",#N/A,TRUE,"TANKINBD";"dock1",#N/A,TRUE,"DOCKS";"tcars1",#N/A,TRUE,"TCARS";"trucks1",#N/A,TRUE,"TTRUCKS";"sol1",#N/A,TRUE,"Solvents";"wwt1",#N/A,TRUE,"WWT";"fug",#N/A,TRUE,"Fugitives"}</definedName>
    <definedName name="wrn.rp1._5_3" hidden="1">{"sum1",#N/A,TRUE,"Summary";"boil",#N/A,TRUE,"Boilers";"paints95",#N/A,TRUE,"Paints";"tanks95",#N/A,TRUE,"TANKINBD";"dock1",#N/A,TRUE,"DOCKS";"tcars1",#N/A,TRUE,"TCARS";"trucks1",#N/A,TRUE,"TTRUCKS";"sol1",#N/A,TRUE,"Solvents";"wwt1",#N/A,TRUE,"WWT";"fug",#N/A,TRUE,"Fugitives"}</definedName>
    <definedName name="wrn.rp1._5_3_1" localSheetId="12" hidden="1">{"sum1",#N/A,TRUE,"Summary";"boil",#N/A,TRUE,"Boilers";"paints95",#N/A,TRUE,"Paints";"tanks95",#N/A,TRUE,"TANKINBD";"dock1",#N/A,TRUE,"DOCKS";"tcars1",#N/A,TRUE,"TCARS";"trucks1",#N/A,TRUE,"TTRUCKS";"sol1",#N/A,TRUE,"Solvents";"wwt1",#N/A,TRUE,"WWT";"fug",#N/A,TRUE,"Fugitives"}</definedName>
    <definedName name="wrn.rp1._5_3_1" localSheetId="7" hidden="1">{"sum1",#N/A,TRUE,"Summary";"boil",#N/A,TRUE,"Boilers";"paints95",#N/A,TRUE,"Paints";"tanks95",#N/A,TRUE,"TANKINBD";"dock1",#N/A,TRUE,"DOCKS";"tcars1",#N/A,TRUE,"TCARS";"trucks1",#N/A,TRUE,"TTRUCKS";"sol1",#N/A,TRUE,"Solvents";"wwt1",#N/A,TRUE,"WWT";"fug",#N/A,TRUE,"Fugitives"}</definedName>
    <definedName name="wrn.rp1._5_3_1" localSheetId="14" hidden="1">{"sum1",#N/A,TRUE,"Summary";"boil",#N/A,TRUE,"Boilers";"paints95",#N/A,TRUE,"Paints";"tanks95",#N/A,TRUE,"TANKINBD";"dock1",#N/A,TRUE,"DOCKS";"tcars1",#N/A,TRUE,"TCARS";"trucks1",#N/A,TRUE,"TTRUCKS";"sol1",#N/A,TRUE,"Solvents";"wwt1",#N/A,TRUE,"WWT";"fug",#N/A,TRUE,"Fugitives"}</definedName>
    <definedName name="wrn.rp1._5_3_1" hidden="1">{"sum1",#N/A,TRUE,"Summary";"boil",#N/A,TRUE,"Boilers";"paints95",#N/A,TRUE,"Paints";"tanks95",#N/A,TRUE,"TANKINBD";"dock1",#N/A,TRUE,"DOCKS";"tcars1",#N/A,TRUE,"TCARS";"trucks1",#N/A,TRUE,"TTRUCKS";"sol1",#N/A,TRUE,"Solvents";"wwt1",#N/A,TRUE,"WWT";"fug",#N/A,TRUE,"Fugitives"}</definedName>
    <definedName name="wrn.rp1._5_3_2" localSheetId="12" hidden="1">{"sum1",#N/A,TRUE,"Summary";"boil",#N/A,TRUE,"Boilers";"paints95",#N/A,TRUE,"Paints";"tanks95",#N/A,TRUE,"TANKINBD";"dock1",#N/A,TRUE,"DOCKS";"tcars1",#N/A,TRUE,"TCARS";"trucks1",#N/A,TRUE,"TTRUCKS";"sol1",#N/A,TRUE,"Solvents";"wwt1",#N/A,TRUE,"WWT";"fug",#N/A,TRUE,"Fugitives"}</definedName>
    <definedName name="wrn.rp1._5_3_2" localSheetId="7" hidden="1">{"sum1",#N/A,TRUE,"Summary";"boil",#N/A,TRUE,"Boilers";"paints95",#N/A,TRUE,"Paints";"tanks95",#N/A,TRUE,"TANKINBD";"dock1",#N/A,TRUE,"DOCKS";"tcars1",#N/A,TRUE,"TCARS";"trucks1",#N/A,TRUE,"TTRUCKS";"sol1",#N/A,TRUE,"Solvents";"wwt1",#N/A,TRUE,"WWT";"fug",#N/A,TRUE,"Fugitives"}</definedName>
    <definedName name="wrn.rp1._5_3_2" localSheetId="14" hidden="1">{"sum1",#N/A,TRUE,"Summary";"boil",#N/A,TRUE,"Boilers";"paints95",#N/A,TRUE,"Paints";"tanks95",#N/A,TRUE,"TANKINBD";"dock1",#N/A,TRUE,"DOCKS";"tcars1",#N/A,TRUE,"TCARS";"trucks1",#N/A,TRUE,"TTRUCKS";"sol1",#N/A,TRUE,"Solvents";"wwt1",#N/A,TRUE,"WWT";"fug",#N/A,TRUE,"Fugitives"}</definedName>
    <definedName name="wrn.rp1._5_3_2" hidden="1">{"sum1",#N/A,TRUE,"Summary";"boil",#N/A,TRUE,"Boilers";"paints95",#N/A,TRUE,"Paints";"tanks95",#N/A,TRUE,"TANKINBD";"dock1",#N/A,TRUE,"DOCKS";"tcars1",#N/A,TRUE,"TCARS";"trucks1",#N/A,TRUE,"TTRUCKS";"sol1",#N/A,TRUE,"Solvents";"wwt1",#N/A,TRUE,"WWT";"fug",#N/A,TRUE,"Fugitives"}</definedName>
    <definedName name="wrn.rp1._5_4" localSheetId="12" hidden="1">{"sum1",#N/A,TRUE,"Summary";"boil",#N/A,TRUE,"Boilers";"paints95",#N/A,TRUE,"Paints";"tanks95",#N/A,TRUE,"TANKINBD";"dock1",#N/A,TRUE,"DOCKS";"tcars1",#N/A,TRUE,"TCARS";"trucks1",#N/A,TRUE,"TTRUCKS";"sol1",#N/A,TRUE,"Solvents";"wwt1",#N/A,TRUE,"WWT";"fug",#N/A,TRUE,"Fugitives"}</definedName>
    <definedName name="wrn.rp1._5_4" localSheetId="7" hidden="1">{"sum1",#N/A,TRUE,"Summary";"boil",#N/A,TRUE,"Boilers";"paints95",#N/A,TRUE,"Paints";"tanks95",#N/A,TRUE,"TANKINBD";"dock1",#N/A,TRUE,"DOCKS";"tcars1",#N/A,TRUE,"TCARS";"trucks1",#N/A,TRUE,"TTRUCKS";"sol1",#N/A,TRUE,"Solvents";"wwt1",#N/A,TRUE,"WWT";"fug",#N/A,TRUE,"Fugitives"}</definedName>
    <definedName name="wrn.rp1._5_4" localSheetId="14" hidden="1">{"sum1",#N/A,TRUE,"Summary";"boil",#N/A,TRUE,"Boilers";"paints95",#N/A,TRUE,"Paints";"tanks95",#N/A,TRUE,"TANKINBD";"dock1",#N/A,TRUE,"DOCKS";"tcars1",#N/A,TRUE,"TCARS";"trucks1",#N/A,TRUE,"TTRUCKS";"sol1",#N/A,TRUE,"Solvents";"wwt1",#N/A,TRUE,"WWT";"fug",#N/A,TRUE,"Fugitives"}</definedName>
    <definedName name="wrn.rp1._5_4" hidden="1">{"sum1",#N/A,TRUE,"Summary";"boil",#N/A,TRUE,"Boilers";"paints95",#N/A,TRUE,"Paints";"tanks95",#N/A,TRUE,"TANKINBD";"dock1",#N/A,TRUE,"DOCKS";"tcars1",#N/A,TRUE,"TCARS";"trucks1",#N/A,TRUE,"TTRUCKS";"sol1",#N/A,TRUE,"Solvents";"wwt1",#N/A,TRUE,"WWT";"fug",#N/A,TRUE,"Fugitives"}</definedName>
    <definedName name="wrn.rp1._5_4_1" localSheetId="12" hidden="1">{"sum1",#N/A,TRUE,"Summary";"boil",#N/A,TRUE,"Boilers";"paints95",#N/A,TRUE,"Paints";"tanks95",#N/A,TRUE,"TANKINBD";"dock1",#N/A,TRUE,"DOCKS";"tcars1",#N/A,TRUE,"TCARS";"trucks1",#N/A,TRUE,"TTRUCKS";"sol1",#N/A,TRUE,"Solvents";"wwt1",#N/A,TRUE,"WWT";"fug",#N/A,TRUE,"Fugitives"}</definedName>
    <definedName name="wrn.rp1._5_4_1" localSheetId="7" hidden="1">{"sum1",#N/A,TRUE,"Summary";"boil",#N/A,TRUE,"Boilers";"paints95",#N/A,TRUE,"Paints";"tanks95",#N/A,TRUE,"TANKINBD";"dock1",#N/A,TRUE,"DOCKS";"tcars1",#N/A,TRUE,"TCARS";"trucks1",#N/A,TRUE,"TTRUCKS";"sol1",#N/A,TRUE,"Solvents";"wwt1",#N/A,TRUE,"WWT";"fug",#N/A,TRUE,"Fugitives"}</definedName>
    <definedName name="wrn.rp1._5_4_1" localSheetId="14" hidden="1">{"sum1",#N/A,TRUE,"Summary";"boil",#N/A,TRUE,"Boilers";"paints95",#N/A,TRUE,"Paints";"tanks95",#N/A,TRUE,"TANKINBD";"dock1",#N/A,TRUE,"DOCKS";"tcars1",#N/A,TRUE,"TCARS";"trucks1",#N/A,TRUE,"TTRUCKS";"sol1",#N/A,TRUE,"Solvents";"wwt1",#N/A,TRUE,"WWT";"fug",#N/A,TRUE,"Fugitives"}</definedName>
    <definedName name="wrn.rp1._5_4_1" hidden="1">{"sum1",#N/A,TRUE,"Summary";"boil",#N/A,TRUE,"Boilers";"paints95",#N/A,TRUE,"Paints";"tanks95",#N/A,TRUE,"TANKINBD";"dock1",#N/A,TRUE,"DOCKS";"tcars1",#N/A,TRUE,"TCARS";"trucks1",#N/A,TRUE,"TTRUCKS";"sol1",#N/A,TRUE,"Solvents";"wwt1",#N/A,TRUE,"WWT";"fug",#N/A,TRUE,"Fugitives"}</definedName>
    <definedName name="wrn.rp1._5_4_2" localSheetId="12" hidden="1">{"sum1",#N/A,TRUE,"Summary";"boil",#N/A,TRUE,"Boilers";"paints95",#N/A,TRUE,"Paints";"tanks95",#N/A,TRUE,"TANKINBD";"dock1",#N/A,TRUE,"DOCKS";"tcars1",#N/A,TRUE,"TCARS";"trucks1",#N/A,TRUE,"TTRUCKS";"sol1",#N/A,TRUE,"Solvents";"wwt1",#N/A,TRUE,"WWT";"fug",#N/A,TRUE,"Fugitives"}</definedName>
    <definedName name="wrn.rp1._5_4_2" localSheetId="7" hidden="1">{"sum1",#N/A,TRUE,"Summary";"boil",#N/A,TRUE,"Boilers";"paints95",#N/A,TRUE,"Paints";"tanks95",#N/A,TRUE,"TANKINBD";"dock1",#N/A,TRUE,"DOCKS";"tcars1",#N/A,TRUE,"TCARS";"trucks1",#N/A,TRUE,"TTRUCKS";"sol1",#N/A,TRUE,"Solvents";"wwt1",#N/A,TRUE,"WWT";"fug",#N/A,TRUE,"Fugitives"}</definedName>
    <definedName name="wrn.rp1._5_4_2" localSheetId="14" hidden="1">{"sum1",#N/A,TRUE,"Summary";"boil",#N/A,TRUE,"Boilers";"paints95",#N/A,TRUE,"Paints";"tanks95",#N/A,TRUE,"TANKINBD";"dock1",#N/A,TRUE,"DOCKS";"tcars1",#N/A,TRUE,"TCARS";"trucks1",#N/A,TRUE,"TTRUCKS";"sol1",#N/A,TRUE,"Solvents";"wwt1",#N/A,TRUE,"WWT";"fug",#N/A,TRUE,"Fugitives"}</definedName>
    <definedName name="wrn.rp1._5_4_2" hidden="1">{"sum1",#N/A,TRUE,"Summary";"boil",#N/A,TRUE,"Boilers";"paints95",#N/A,TRUE,"Paints";"tanks95",#N/A,TRUE,"TANKINBD";"dock1",#N/A,TRUE,"DOCKS";"tcars1",#N/A,TRUE,"TCARS";"trucks1",#N/A,TRUE,"TTRUCKS";"sol1",#N/A,TRUE,"Solvents";"wwt1",#N/A,TRUE,"WWT";"fug",#N/A,TRUE,"Fugitives"}</definedName>
    <definedName name="wrn.rp1._5_5" localSheetId="12" hidden="1">{"sum1",#N/A,TRUE,"Summary";"boil",#N/A,TRUE,"Boilers";"paints95",#N/A,TRUE,"Paints";"tanks95",#N/A,TRUE,"TANKINBD";"dock1",#N/A,TRUE,"DOCKS";"tcars1",#N/A,TRUE,"TCARS";"trucks1",#N/A,TRUE,"TTRUCKS";"sol1",#N/A,TRUE,"Solvents";"wwt1",#N/A,TRUE,"WWT";"fug",#N/A,TRUE,"Fugitives"}</definedName>
    <definedName name="wrn.rp1._5_5" localSheetId="7" hidden="1">{"sum1",#N/A,TRUE,"Summary";"boil",#N/A,TRUE,"Boilers";"paints95",#N/A,TRUE,"Paints";"tanks95",#N/A,TRUE,"TANKINBD";"dock1",#N/A,TRUE,"DOCKS";"tcars1",#N/A,TRUE,"TCARS";"trucks1",#N/A,TRUE,"TTRUCKS";"sol1",#N/A,TRUE,"Solvents";"wwt1",#N/A,TRUE,"WWT";"fug",#N/A,TRUE,"Fugitives"}</definedName>
    <definedName name="wrn.rp1._5_5" localSheetId="14" hidden="1">{"sum1",#N/A,TRUE,"Summary";"boil",#N/A,TRUE,"Boilers";"paints95",#N/A,TRUE,"Paints";"tanks95",#N/A,TRUE,"TANKINBD";"dock1",#N/A,TRUE,"DOCKS";"tcars1",#N/A,TRUE,"TCARS";"trucks1",#N/A,TRUE,"TTRUCKS";"sol1",#N/A,TRUE,"Solvents";"wwt1",#N/A,TRUE,"WWT";"fug",#N/A,TRUE,"Fugitives"}</definedName>
    <definedName name="wrn.rp1._5_5" hidden="1">{"sum1",#N/A,TRUE,"Summary";"boil",#N/A,TRUE,"Boilers";"paints95",#N/A,TRUE,"Paints";"tanks95",#N/A,TRUE,"TANKINBD";"dock1",#N/A,TRUE,"DOCKS";"tcars1",#N/A,TRUE,"TCARS";"trucks1",#N/A,TRUE,"TTRUCKS";"sol1",#N/A,TRUE,"Solvents";"wwt1",#N/A,TRUE,"WWT";"fug",#N/A,TRUE,"Fugitives"}</definedName>
    <definedName name="wrn.rp1._5_5_1" localSheetId="12" hidden="1">{"sum1",#N/A,TRUE,"Summary";"boil",#N/A,TRUE,"Boilers";"paints95",#N/A,TRUE,"Paints";"tanks95",#N/A,TRUE,"TANKINBD";"dock1",#N/A,TRUE,"DOCKS";"tcars1",#N/A,TRUE,"TCARS";"trucks1",#N/A,TRUE,"TTRUCKS";"sol1",#N/A,TRUE,"Solvents";"wwt1",#N/A,TRUE,"WWT";"fug",#N/A,TRUE,"Fugitives"}</definedName>
    <definedName name="wrn.rp1._5_5_1" localSheetId="7" hidden="1">{"sum1",#N/A,TRUE,"Summary";"boil",#N/A,TRUE,"Boilers";"paints95",#N/A,TRUE,"Paints";"tanks95",#N/A,TRUE,"TANKINBD";"dock1",#N/A,TRUE,"DOCKS";"tcars1",#N/A,TRUE,"TCARS";"trucks1",#N/A,TRUE,"TTRUCKS";"sol1",#N/A,TRUE,"Solvents";"wwt1",#N/A,TRUE,"WWT";"fug",#N/A,TRUE,"Fugitives"}</definedName>
    <definedName name="wrn.rp1._5_5_1" localSheetId="14" hidden="1">{"sum1",#N/A,TRUE,"Summary";"boil",#N/A,TRUE,"Boilers";"paints95",#N/A,TRUE,"Paints";"tanks95",#N/A,TRUE,"TANKINBD";"dock1",#N/A,TRUE,"DOCKS";"tcars1",#N/A,TRUE,"TCARS";"trucks1",#N/A,TRUE,"TTRUCKS";"sol1",#N/A,TRUE,"Solvents";"wwt1",#N/A,TRUE,"WWT";"fug",#N/A,TRUE,"Fugitives"}</definedName>
    <definedName name="wrn.rp1._5_5_1" hidden="1">{"sum1",#N/A,TRUE,"Summary";"boil",#N/A,TRUE,"Boilers";"paints95",#N/A,TRUE,"Paints";"tanks95",#N/A,TRUE,"TANKINBD";"dock1",#N/A,TRUE,"DOCKS";"tcars1",#N/A,TRUE,"TCARS";"trucks1",#N/A,TRUE,"TTRUCKS";"sol1",#N/A,TRUE,"Solvents";"wwt1",#N/A,TRUE,"WWT";"fug",#N/A,TRUE,"Fugitives"}</definedName>
    <definedName name="wrn.rp1._5_5_2" localSheetId="12" hidden="1">{"sum1",#N/A,TRUE,"Summary";"boil",#N/A,TRUE,"Boilers";"paints95",#N/A,TRUE,"Paints";"tanks95",#N/A,TRUE,"TANKINBD";"dock1",#N/A,TRUE,"DOCKS";"tcars1",#N/A,TRUE,"TCARS";"trucks1",#N/A,TRUE,"TTRUCKS";"sol1",#N/A,TRUE,"Solvents";"wwt1",#N/A,TRUE,"WWT";"fug",#N/A,TRUE,"Fugitives"}</definedName>
    <definedName name="wrn.rp1._5_5_2" localSheetId="7" hidden="1">{"sum1",#N/A,TRUE,"Summary";"boil",#N/A,TRUE,"Boilers";"paints95",#N/A,TRUE,"Paints";"tanks95",#N/A,TRUE,"TANKINBD";"dock1",#N/A,TRUE,"DOCKS";"tcars1",#N/A,TRUE,"TCARS";"trucks1",#N/A,TRUE,"TTRUCKS";"sol1",#N/A,TRUE,"Solvents";"wwt1",#N/A,TRUE,"WWT";"fug",#N/A,TRUE,"Fugitives"}</definedName>
    <definedName name="wrn.rp1._5_5_2" localSheetId="14" hidden="1">{"sum1",#N/A,TRUE,"Summary";"boil",#N/A,TRUE,"Boilers";"paints95",#N/A,TRUE,"Paints";"tanks95",#N/A,TRUE,"TANKINBD";"dock1",#N/A,TRUE,"DOCKS";"tcars1",#N/A,TRUE,"TCARS";"trucks1",#N/A,TRUE,"TTRUCKS";"sol1",#N/A,TRUE,"Solvents";"wwt1",#N/A,TRUE,"WWT";"fug",#N/A,TRUE,"Fugitives"}</definedName>
    <definedName name="wrn.rp1._5_5_2" hidden="1">{"sum1",#N/A,TRUE,"Summary";"boil",#N/A,TRUE,"Boilers";"paints95",#N/A,TRUE,"Paints";"tanks95",#N/A,TRUE,"TANKINBD";"dock1",#N/A,TRUE,"DOCKS";"tcars1",#N/A,TRUE,"TCARS";"trucks1",#N/A,TRUE,"TTRUCKS";"sol1",#N/A,TRUE,"Solvents";"wwt1",#N/A,TRUE,"WWT";"fug",#N/A,TRUE,"Fugitives"}</definedName>
    <definedName name="wrn.scf" localSheetId="12" hidden="1">{"scf_operations",#N/A,FALSE,"detail";"scf_investing",#N/A,FALSE,"detail";"scf_financing",#N/A,FALSE,"detail";"scf_transadj",#N/A,FALSE,"detail";"scf_statement",#N/A,FALSE,"statement";"scf_detail1",#N/A,FALSE,"detail";"scf_detail2",#N/A,FALSE,"detail";"scf_detail3",#N/A,FALSE,"detail";"scf_detail4",#N/A,FALSE,"detail"}</definedName>
    <definedName name="wrn.scf" localSheetId="7" hidden="1">{"scf_operations",#N/A,FALSE,"detail";"scf_investing",#N/A,FALSE,"detail";"scf_financing",#N/A,FALSE,"detail";"scf_transadj",#N/A,FALSE,"detail";"scf_statement",#N/A,FALSE,"statement";"scf_detail1",#N/A,FALSE,"detail";"scf_detail2",#N/A,FALSE,"detail";"scf_detail3",#N/A,FALSE,"detail";"scf_detail4",#N/A,FALSE,"detail"}</definedName>
    <definedName name="wrn.scf" localSheetId="14" hidden="1">{"scf_operations",#N/A,FALSE,"detail";"scf_investing",#N/A,FALSE,"detail";"scf_financing",#N/A,FALSE,"detail";"scf_transadj",#N/A,FALSE,"detail";"scf_statement",#N/A,FALSE,"statement";"scf_detail1",#N/A,FALSE,"detail";"scf_detail2",#N/A,FALSE,"detail";"scf_detail3",#N/A,FALSE,"detail";"scf_detail4",#N/A,FALSE,"detail"}</definedName>
    <definedName name="wrn.scf" hidden="1">{"scf_operations",#N/A,FALSE,"detail";"scf_investing",#N/A,FALSE,"detail";"scf_financing",#N/A,FALSE,"detail";"scf_transadj",#N/A,FALSE,"detail";"scf_statement",#N/A,FALSE,"statement";"scf_detail1",#N/A,FALSE,"detail";"scf_detail2",#N/A,FALSE,"detail";"scf_detail3",#N/A,FALSE,"detail";"scf_detail4",#N/A,FALSE,"detail"}</definedName>
    <definedName name="wrn.scf._.all." localSheetId="12" hidden="1">{"scf_operations",#N/A,FALSE,"detail";"scf_investing",#N/A,FALSE,"detail";"scf_financing",#N/A,FALSE,"detail";"scf_transadj",#N/A,FALSE,"detail";"scf_statement",#N/A,FALSE,"statement";"scf_detail1",#N/A,FALSE,"detail";"scf_detail2",#N/A,FALSE,"detail";"scf_detail3",#N/A,FALSE,"detail";"scf_detail4",#N/A,FALSE,"detail"}</definedName>
    <definedName name="wrn.scf._.all." localSheetId="7" hidden="1">{"scf_operations",#N/A,FALSE,"detail";"scf_investing",#N/A,FALSE,"detail";"scf_financing",#N/A,FALSE,"detail";"scf_transadj",#N/A,FALSE,"detail";"scf_statement",#N/A,FALSE,"statement";"scf_detail1",#N/A,FALSE,"detail";"scf_detail2",#N/A,FALSE,"detail";"scf_detail3",#N/A,FALSE,"detail";"scf_detail4",#N/A,FALSE,"detail"}</definedName>
    <definedName name="wrn.scf._.all." localSheetId="14" hidden="1">{"scf_operations",#N/A,FALSE,"detail";"scf_investing",#N/A,FALSE,"detail";"scf_financing",#N/A,FALSE,"detail";"scf_transadj",#N/A,FALSE,"detail";"scf_statement",#N/A,FALSE,"statement";"scf_detail1",#N/A,FALSE,"detail";"scf_detail2",#N/A,FALSE,"detail";"scf_detail3",#N/A,FALSE,"detail";"scf_detail4",#N/A,FALSE,"detail"}</definedName>
    <definedName name="wrn.scf._.all." hidden="1">{"scf_operations",#N/A,FALSE,"detail";"scf_investing",#N/A,FALSE,"detail";"scf_financing",#N/A,FALSE,"detail";"scf_transadj",#N/A,FALSE,"detail";"scf_statement",#N/A,FALSE,"statement";"scf_detail1",#N/A,FALSE,"detail";"scf_detail2",#N/A,FALSE,"detail";"scf_detail3",#N/A,FALSE,"detail";"scf_detail4",#N/A,FALSE,"detail"}</definedName>
    <definedName name="wrn.scf._.detail." localSheetId="12" hidden="1">{"scf_detail1",#N/A,FALSE,"detail";"scf_detail2",#N/A,FALSE,"detail";"scf_detail3",#N/A,FALSE,"detail";"scf_detail4",#N/A,FALSE,"detail"}</definedName>
    <definedName name="wrn.scf._.detail." localSheetId="7" hidden="1">{"scf_detail1",#N/A,FALSE,"detail";"scf_detail2",#N/A,FALSE,"detail";"scf_detail3",#N/A,FALSE,"detail";"scf_detail4",#N/A,FALSE,"detail"}</definedName>
    <definedName name="wrn.scf._.detail." localSheetId="14" hidden="1">{"scf_detail1",#N/A,FALSE,"detail";"scf_detail2",#N/A,FALSE,"detail";"scf_detail3",#N/A,FALSE,"detail";"scf_detail4",#N/A,FALSE,"detail"}</definedName>
    <definedName name="wrn.scf._.detail." hidden="1">{"scf_detail1",#N/A,FALSE,"detail";"scf_detail2",#N/A,FALSE,"detail";"scf_detail3",#N/A,FALSE,"detail";"scf_detail4",#N/A,FALSE,"detail"}</definedName>
    <definedName name="wrn.scf._.statement." localSheetId="12" hidden="1">{"scf_statement",#N/A,FALSE,"statement"}</definedName>
    <definedName name="wrn.scf._.statement." localSheetId="7" hidden="1">{"scf_statement",#N/A,FALSE,"statement"}</definedName>
    <definedName name="wrn.scf._.statement." localSheetId="14" hidden="1">{"scf_statement",#N/A,FALSE,"statement"}</definedName>
    <definedName name="wrn.scf._.statement." hidden="1">{"scf_statement",#N/A,FALSE,"statement"}</definedName>
    <definedName name="wrn.scf._.worksheet." localSheetId="12" hidden="1">{"scf_operations",#N/A,FALSE,"detail";"scf_investing",#N/A,FALSE,"detail";"scf_financing",#N/A,FALSE,"detail";"scf_transadj",#N/A,FALSE,"detail"}</definedName>
    <definedName name="wrn.scf._.worksheet." localSheetId="7" hidden="1">{"scf_operations",#N/A,FALSE,"detail";"scf_investing",#N/A,FALSE,"detail";"scf_financing",#N/A,FALSE,"detail";"scf_transadj",#N/A,FALSE,"detail"}</definedName>
    <definedName name="wrn.scf._.worksheet." localSheetId="14" hidden="1">{"scf_operations",#N/A,FALSE,"detail";"scf_investing",#N/A,FALSE,"detail";"scf_financing",#N/A,FALSE,"detail";"scf_transadj",#N/A,FALSE,"detail"}</definedName>
    <definedName name="wrn.scf._.worksheet." hidden="1">{"scf_operations",#N/A,FALSE,"detail";"scf_investing",#N/A,FALSE,"detail";"scf_financing",#N/A,FALSE,"detail";"scf_transadj",#N/A,FALSE,"detail"}</definedName>
    <definedName name="wrn.scf.detail" localSheetId="12" hidden="1">{"scf_detail1",#N/A,FALSE,"detail";"scf_detail2",#N/A,FALSE,"detail";"scf_detail3",#N/A,FALSE,"detail";"scf_detail4",#N/A,FALSE,"detail"}</definedName>
    <definedName name="wrn.scf.detail" localSheetId="7" hidden="1">{"scf_detail1",#N/A,FALSE,"detail";"scf_detail2",#N/A,FALSE,"detail";"scf_detail3",#N/A,FALSE,"detail";"scf_detail4",#N/A,FALSE,"detail"}</definedName>
    <definedName name="wrn.scf.detail" localSheetId="14" hidden="1">{"scf_detail1",#N/A,FALSE,"detail";"scf_detail2",#N/A,FALSE,"detail";"scf_detail3",#N/A,FALSE,"detail";"scf_detail4",#N/A,FALSE,"detail"}</definedName>
    <definedName name="wrn.scf.detail" hidden="1">{"scf_detail1",#N/A,FALSE,"detail";"scf_detail2",#N/A,FALSE,"detail";"scf_detail3",#N/A,FALSE,"detail";"scf_detail4",#N/A,FALSE,"detail"}</definedName>
    <definedName name="wrn.SCFSTANDALONE." localSheetId="12" hidden="1">{#N/A,#N/A,FALSE,"Consumer 1-8";#N/A,#N/A,FALSE,"Consumer 9-12";#N/A,#N/A,FALSE,"Pkg 1-8 ";#N/A,#N/A,FALSE,"Pkg 9-12 ";#N/A,#N/A,FALSE,"CP 1-8 ";#N/A,#N/A,FALSE,"CP 9-12  ";#N/A,#N/A,FALSE,"Fiber 1-8";#N/A,#N/A,FALSE,"Fiber 9-12";#N/A,#N/A,FALSE,"JM 1-8";#N/A,#N/A,FALSE,"JM 9-12"}</definedName>
    <definedName name="wrn.SCFSTANDALONE." localSheetId="7" hidden="1">{#N/A,#N/A,FALSE,"Consumer 1-8";#N/A,#N/A,FALSE,"Consumer 9-12";#N/A,#N/A,FALSE,"Pkg 1-8 ";#N/A,#N/A,FALSE,"Pkg 9-12 ";#N/A,#N/A,FALSE,"CP 1-8 ";#N/A,#N/A,FALSE,"CP 9-12  ";#N/A,#N/A,FALSE,"Fiber 1-8";#N/A,#N/A,FALSE,"Fiber 9-12";#N/A,#N/A,FALSE,"JM 1-8";#N/A,#N/A,FALSE,"JM 9-12"}</definedName>
    <definedName name="wrn.SCFSTANDALONE." localSheetId="14" hidden="1">{#N/A,#N/A,FALSE,"Consumer 1-8";#N/A,#N/A,FALSE,"Consumer 9-12";#N/A,#N/A,FALSE,"Pkg 1-8 ";#N/A,#N/A,FALSE,"Pkg 9-12 ";#N/A,#N/A,FALSE,"CP 1-8 ";#N/A,#N/A,FALSE,"CP 9-12  ";#N/A,#N/A,FALSE,"Fiber 1-8";#N/A,#N/A,FALSE,"Fiber 9-12";#N/A,#N/A,FALSE,"JM 1-8";#N/A,#N/A,FALSE,"JM 9-12"}</definedName>
    <definedName name="wrn.SCFSTANDALONE." hidden="1">{#N/A,#N/A,FALSE,"Consumer 1-8";#N/A,#N/A,FALSE,"Consumer 9-12";#N/A,#N/A,FALSE,"Pkg 1-8 ";#N/A,#N/A,FALSE,"Pkg 9-12 ";#N/A,#N/A,FALSE,"CP 1-8 ";#N/A,#N/A,FALSE,"CP 9-12  ";#N/A,#N/A,FALSE,"Fiber 1-8";#N/A,#N/A,FALSE,"Fiber 9-12";#N/A,#N/A,FALSE,"JM 1-8";#N/A,#N/A,FALSE,"JM 9-12"}</definedName>
    <definedName name="wrn.skp." localSheetId="12" hidden="1">{#N/A,#N/A,FALSE,"Red Dye Dsl";#N/A,#N/A,FALSE,"05457";#N/A,#N/A,FALSE,"2213A";#N/A,#N/A,FALSE,"2213";#N/A,#N/A,FALSE,"23077";#N/A,#N/A,FALSE,"23078";#N/A,#N/A,FALSE,"23079";#N/A,#N/A,FALSE,"23080";#N/A,#N/A,FALSE,"23081";#N/A,#N/A,FALSE,"23082";#N/A,#N/A,FALSE,"29498";#N/A,#N/A,FALSE,"29644"}</definedName>
    <definedName name="wrn.skp." localSheetId="7" hidden="1">{#N/A,#N/A,FALSE,"Red Dye Dsl";#N/A,#N/A,FALSE,"05457";#N/A,#N/A,FALSE,"2213A";#N/A,#N/A,FALSE,"2213";#N/A,#N/A,FALSE,"23077";#N/A,#N/A,FALSE,"23078";#N/A,#N/A,FALSE,"23079";#N/A,#N/A,FALSE,"23080";#N/A,#N/A,FALSE,"23081";#N/A,#N/A,FALSE,"23082";#N/A,#N/A,FALSE,"29498";#N/A,#N/A,FALSE,"29644"}</definedName>
    <definedName name="wrn.skp." localSheetId="14" hidden="1">{#N/A,#N/A,FALSE,"Red Dye Dsl";#N/A,#N/A,FALSE,"05457";#N/A,#N/A,FALSE,"2213A";#N/A,#N/A,FALSE,"2213";#N/A,#N/A,FALSE,"23077";#N/A,#N/A,FALSE,"23078";#N/A,#N/A,FALSE,"23079";#N/A,#N/A,FALSE,"23080";#N/A,#N/A,FALSE,"23081";#N/A,#N/A,FALSE,"23082";#N/A,#N/A,FALSE,"29498";#N/A,#N/A,FALSE,"29644"}</definedName>
    <definedName name="wrn.skp." hidden="1">{#N/A,#N/A,FALSE,"Red Dye Dsl";#N/A,#N/A,FALSE,"05457";#N/A,#N/A,FALSE,"2213A";#N/A,#N/A,FALSE,"2213";#N/A,#N/A,FALSE,"23077";#N/A,#N/A,FALSE,"23078";#N/A,#N/A,FALSE,"23079";#N/A,#N/A,FALSE,"23080";#N/A,#N/A,FALSE,"23081";#N/A,#N/A,FALSE,"23082";#N/A,#N/A,FALSE,"29498";#N/A,#N/A,FALSE,"29644"}</definedName>
    <definedName name="wrn.Soil._.Crusher." localSheetId="12" hidden="1">{"Soil Crusher",#N/A,FALSE,"Emissions"}</definedName>
    <definedName name="wrn.Soil._.Crusher." localSheetId="7" hidden="1">{"Soil Crusher",#N/A,FALSE,"Emissions"}</definedName>
    <definedName name="wrn.Soil._.Crusher." localSheetId="14" hidden="1">{"Soil Crusher",#N/A,FALSE,"Emissions"}</definedName>
    <definedName name="wrn.Soil._.Crusher." hidden="1">{"Soil Crusher",#N/A,FALSE,"Emissions"}</definedName>
    <definedName name="wrn.State._.Permit._.Modification."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1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1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1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1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1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1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1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1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2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2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2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2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2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2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2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2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3"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3"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3"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3"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3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3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3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3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3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3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3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3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4"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4"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4"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4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4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4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4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4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4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4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4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5"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5"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5"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5"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5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5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5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5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5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5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5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1_5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1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1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1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1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1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1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1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1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2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2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2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2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2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2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2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2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3"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3"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3"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3"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3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3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3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3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3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3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3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3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4"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4"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4"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4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4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4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4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4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4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4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4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5"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5"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5"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5"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5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5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5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5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5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5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5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1_5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1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1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1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1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1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1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1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1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2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2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2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2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2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2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2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2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3"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3"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3"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3"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3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3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3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3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3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3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3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3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4"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4"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4"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4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4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4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4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4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4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4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4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5"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5"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5"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5"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5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5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5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5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5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5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5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2_5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1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1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1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1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1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1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1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1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2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2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2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2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2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2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2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2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3"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3"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3"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3"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3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3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3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3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3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3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3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3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4"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4"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4"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4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4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4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4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4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4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4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4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5"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5"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5"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5"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5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5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5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5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5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5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5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3_5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4"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4"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4"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4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4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4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4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4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4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4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4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5"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5"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5"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5"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5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5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5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5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5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5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5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2_5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1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1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1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1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1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1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1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1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2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2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2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2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2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2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2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2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3"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3"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3"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3"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3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3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3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3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3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3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3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3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4"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4"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4"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4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4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4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4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4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4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4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4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5"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5"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5"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5"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5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5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5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5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5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5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5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3_5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1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1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1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1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1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1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1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1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2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2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2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2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2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2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2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2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3"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3"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3"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3"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3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3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3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3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3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3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3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3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4"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4"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4"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4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4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4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4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4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4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4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4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5"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5"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5"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5"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5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5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5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5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5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5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5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4_5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1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1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1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1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1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1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1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1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2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2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2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2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2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2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2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2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3"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3"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3"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3"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3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3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3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3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3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3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3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3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4"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4"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4"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4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4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4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4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4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4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4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4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5"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5"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5"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5"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5_1"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5_1"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5_1"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5_1"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5_2" localSheetId="1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5_2" localSheetId="7"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5_2" localSheetId="14"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_5_5_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eel." localSheetId="4" hidden="1">{#N/A,#N/A,FALSE,"S-SS1";#N/A,#N/A,FALSE,"S-SS2";#N/A,#N/A,FALSE,"S-SC1";#N/A,#N/A,FALSE,"S-RSS1";#N/A,#N/A,FALSE,"S-NSS1";#N/A,#N/A,FALSE,"S-SM1";#N/A,#N/A,FALSE,"S-SM2";#N/A,#N/A,FALSE,"S-NSS2"}</definedName>
    <definedName name="wrn.Steel." localSheetId="11" hidden="1">{#N/A,#N/A,FALSE,"S-SS1";#N/A,#N/A,FALSE,"S-SS2";#N/A,#N/A,FALSE,"S-SC1";#N/A,#N/A,FALSE,"S-RSS1";#N/A,#N/A,FALSE,"S-NSS1";#N/A,#N/A,FALSE,"S-SM1";#N/A,#N/A,FALSE,"S-SM2";#N/A,#N/A,FALSE,"S-NSS2"}</definedName>
    <definedName name="wrn.Steel." localSheetId="3" hidden="1">{#N/A,#N/A,FALSE,"S-SS1";#N/A,#N/A,FALSE,"S-SS2";#N/A,#N/A,FALSE,"S-SC1";#N/A,#N/A,FALSE,"S-RSS1";#N/A,#N/A,FALSE,"S-NSS1";#N/A,#N/A,FALSE,"S-SM1";#N/A,#N/A,FALSE,"S-SM2";#N/A,#N/A,FALSE,"S-NSS2"}</definedName>
    <definedName name="wrn.Steel." hidden="1">{#N/A,#N/A,FALSE,"S-SS1";#N/A,#N/A,FALSE,"S-SS2";#N/A,#N/A,FALSE,"S-SC1";#N/A,#N/A,FALSE,"S-RSS1";#N/A,#N/A,FALSE,"S-NSS1";#N/A,#N/A,FALSE,"S-SM1";#N/A,#N/A,FALSE,"S-SM2";#N/A,#N/A,FALSE,"S-NSS2"}</definedName>
    <definedName name="wrn.SteelAll." localSheetId="4" hidden="1">{#N/A,#N/A,FALSE,"S-CH1";#N/A,#N/A,FALSE,"S-CH1 HAP";#N/A,#N/A,FALSE,"S-EAF1";#N/A,#N/A,FALSE,"S-EAF1 HAP";#N/A,#N/A,FALSE,"S-EAF2";#N/A,#N/A,FALSE,"S-EAF2 HAP";#N/A,#N/A,FALSE,"S-EAF3";#N/A,#N/A,FALSE,"S-EAF3 HAP";#N/A,#N/A,FALSE,"S-EAF4";#N/A,#N/A,FALSE,"S-EAF4 HAP";#N/A,#N/A,FALSE,"S-T1";#N/A,#N/A,FALSE,"S-T1 HAP";#N/A,#N/A,FALSE,"S-P1";#N/A,#N/A,FALSE,"S-P1 HAP";#N/A,#N/A,FALSE,"S-C1";#N/A,#N/A,FALSE,"S-C1 HAP";#N/A,#N/A,FALSE,"S-SO1";#N/A,#N/A,FALSE,"S-SO1 HAP";#N/A,#N/A,FALSE,"S-SO2";#N/A,#N/A,FALSE,"S-SO2 HAP";#N/A,#N/A,FALSE,"S-CCS1";#N/A,#N/A,FALSE,"S-CCS1 HAP";#N/A,#N/A,FALSE,"S-SCS1";#N/A,#N/A,FALSE,"S-SCS1 HAP";#N/A,#N/A,FALSE,"S-PT1";#N/A,#N/A,FALSE,"S-SS1";#N/A,#N/A,FALSE,"S-PT1 HAP";#N/A,#N/A,FALSE,"S-SS2";#N/A,#N/A,FALSE,"S-SC1";#N/A,#N/A,FALSE,"S-RSS1";#N/A,#N/A,FALSE,"S-NSS1";#N/A,#N/A,FALSE,"S-SM1";#N/A,#N/A,FALSE,"S-SM2";#N/A,#N/A,FALSE,"S-AL1";#N/A,#N/A,FALSE,"S-NSS2";#N/A,#N/A,FALSE,"S-LPC1";#N/A,#N/A,FALSE,"SteelCore"}</definedName>
    <definedName name="wrn.SteelAll." localSheetId="11" hidden="1">{#N/A,#N/A,FALSE,"S-CH1";#N/A,#N/A,FALSE,"S-CH1 HAP";#N/A,#N/A,FALSE,"S-EAF1";#N/A,#N/A,FALSE,"S-EAF1 HAP";#N/A,#N/A,FALSE,"S-EAF2";#N/A,#N/A,FALSE,"S-EAF2 HAP";#N/A,#N/A,FALSE,"S-EAF3";#N/A,#N/A,FALSE,"S-EAF3 HAP";#N/A,#N/A,FALSE,"S-EAF4";#N/A,#N/A,FALSE,"S-EAF4 HAP";#N/A,#N/A,FALSE,"S-T1";#N/A,#N/A,FALSE,"S-T1 HAP";#N/A,#N/A,FALSE,"S-P1";#N/A,#N/A,FALSE,"S-P1 HAP";#N/A,#N/A,FALSE,"S-C1";#N/A,#N/A,FALSE,"S-C1 HAP";#N/A,#N/A,FALSE,"S-SO1";#N/A,#N/A,FALSE,"S-SO1 HAP";#N/A,#N/A,FALSE,"S-SO2";#N/A,#N/A,FALSE,"S-SO2 HAP";#N/A,#N/A,FALSE,"S-CCS1";#N/A,#N/A,FALSE,"S-CCS1 HAP";#N/A,#N/A,FALSE,"S-SCS1";#N/A,#N/A,FALSE,"S-SCS1 HAP";#N/A,#N/A,FALSE,"S-PT1";#N/A,#N/A,FALSE,"S-SS1";#N/A,#N/A,FALSE,"S-PT1 HAP";#N/A,#N/A,FALSE,"S-SS2";#N/A,#N/A,FALSE,"S-SC1";#N/A,#N/A,FALSE,"S-RSS1";#N/A,#N/A,FALSE,"S-NSS1";#N/A,#N/A,FALSE,"S-SM1";#N/A,#N/A,FALSE,"S-SM2";#N/A,#N/A,FALSE,"S-AL1";#N/A,#N/A,FALSE,"S-NSS2";#N/A,#N/A,FALSE,"S-LPC1";#N/A,#N/A,FALSE,"SteelCore"}</definedName>
    <definedName name="wrn.SteelAll." localSheetId="3" hidden="1">{#N/A,#N/A,FALSE,"S-CH1";#N/A,#N/A,FALSE,"S-CH1 HAP";#N/A,#N/A,FALSE,"S-EAF1";#N/A,#N/A,FALSE,"S-EAF1 HAP";#N/A,#N/A,FALSE,"S-EAF2";#N/A,#N/A,FALSE,"S-EAF2 HAP";#N/A,#N/A,FALSE,"S-EAF3";#N/A,#N/A,FALSE,"S-EAF3 HAP";#N/A,#N/A,FALSE,"S-EAF4";#N/A,#N/A,FALSE,"S-EAF4 HAP";#N/A,#N/A,FALSE,"S-T1";#N/A,#N/A,FALSE,"S-T1 HAP";#N/A,#N/A,FALSE,"S-P1";#N/A,#N/A,FALSE,"S-P1 HAP";#N/A,#N/A,FALSE,"S-C1";#N/A,#N/A,FALSE,"S-C1 HAP";#N/A,#N/A,FALSE,"S-SO1";#N/A,#N/A,FALSE,"S-SO1 HAP";#N/A,#N/A,FALSE,"S-SO2";#N/A,#N/A,FALSE,"S-SO2 HAP";#N/A,#N/A,FALSE,"S-CCS1";#N/A,#N/A,FALSE,"S-CCS1 HAP";#N/A,#N/A,FALSE,"S-SCS1";#N/A,#N/A,FALSE,"S-SCS1 HAP";#N/A,#N/A,FALSE,"S-PT1";#N/A,#N/A,FALSE,"S-SS1";#N/A,#N/A,FALSE,"S-PT1 HAP";#N/A,#N/A,FALSE,"S-SS2";#N/A,#N/A,FALSE,"S-SC1";#N/A,#N/A,FALSE,"S-RSS1";#N/A,#N/A,FALSE,"S-NSS1";#N/A,#N/A,FALSE,"S-SM1";#N/A,#N/A,FALSE,"S-SM2";#N/A,#N/A,FALSE,"S-AL1";#N/A,#N/A,FALSE,"S-NSS2";#N/A,#N/A,FALSE,"S-LPC1";#N/A,#N/A,FALSE,"SteelCore"}</definedName>
    <definedName name="wrn.SteelAll." hidden="1">{#N/A,#N/A,FALSE,"S-CH1";#N/A,#N/A,FALSE,"S-CH1 HAP";#N/A,#N/A,FALSE,"S-EAF1";#N/A,#N/A,FALSE,"S-EAF1 HAP";#N/A,#N/A,FALSE,"S-EAF2";#N/A,#N/A,FALSE,"S-EAF2 HAP";#N/A,#N/A,FALSE,"S-EAF3";#N/A,#N/A,FALSE,"S-EAF3 HAP";#N/A,#N/A,FALSE,"S-EAF4";#N/A,#N/A,FALSE,"S-EAF4 HAP";#N/A,#N/A,FALSE,"S-T1";#N/A,#N/A,FALSE,"S-T1 HAP";#N/A,#N/A,FALSE,"S-P1";#N/A,#N/A,FALSE,"S-P1 HAP";#N/A,#N/A,FALSE,"S-C1";#N/A,#N/A,FALSE,"S-C1 HAP";#N/A,#N/A,FALSE,"S-SO1";#N/A,#N/A,FALSE,"S-SO1 HAP";#N/A,#N/A,FALSE,"S-SO2";#N/A,#N/A,FALSE,"S-SO2 HAP";#N/A,#N/A,FALSE,"S-CCS1";#N/A,#N/A,FALSE,"S-CCS1 HAP";#N/A,#N/A,FALSE,"S-SCS1";#N/A,#N/A,FALSE,"S-SCS1 HAP";#N/A,#N/A,FALSE,"S-PT1";#N/A,#N/A,FALSE,"S-SS1";#N/A,#N/A,FALSE,"S-PT1 HAP";#N/A,#N/A,FALSE,"S-SS2";#N/A,#N/A,FALSE,"S-SC1";#N/A,#N/A,FALSE,"S-RSS1";#N/A,#N/A,FALSE,"S-NSS1";#N/A,#N/A,FALSE,"S-SM1";#N/A,#N/A,FALSE,"S-SM2";#N/A,#N/A,FALSE,"S-AL1";#N/A,#N/A,FALSE,"S-NSS2";#N/A,#N/A,FALSE,"S-LPC1";#N/A,#N/A,FALSE,"SteelCore"}</definedName>
    <definedName name="wrn.SUBMIT." localSheetId="12" hidden="1">{"MODELING",#N/A,TRUE,"BPIP"}</definedName>
    <definedName name="wrn.SUBMIT." localSheetId="7" hidden="1">{"MODELING",#N/A,TRUE,"BPIP"}</definedName>
    <definedName name="wrn.SUBMIT." localSheetId="14" hidden="1">{"MODELING",#N/A,TRUE,"BPIP"}</definedName>
    <definedName name="wrn.SUBMIT." hidden="1">{"MODELING",#N/A,TRUE,"BPIP"}</definedName>
    <definedName name="wrn.SUBMIT.2" localSheetId="12" hidden="1">{"MODELING",#N/A,TRUE,"BPIP"}</definedName>
    <definedName name="wrn.SUBMIT.2" localSheetId="7" hidden="1">{"MODELING",#N/A,TRUE,"BPIP"}</definedName>
    <definedName name="wrn.SUBMIT.2" localSheetId="14" hidden="1">{"MODELING",#N/A,TRUE,"BPIP"}</definedName>
    <definedName name="wrn.SUBMIT.2" hidden="1">{"MODELING",#N/A,TRUE,"BPIP"}</definedName>
    <definedName name="wrn.SUBMITTED." localSheetId="12" hidden="1">{"SUBMITTED",#N/A,FALSE,"Combustion"}</definedName>
    <definedName name="wrn.SUBMITTED." localSheetId="7" hidden="1">{"SUBMITTED",#N/A,FALSE,"Combustion"}</definedName>
    <definedName name="wrn.SUBMITTED." localSheetId="14" hidden="1">{"SUBMITTED",#N/A,FALSE,"Combustion"}</definedName>
    <definedName name="wrn.SUBMITTED." hidden="1">{"SUBMITTED",#N/A,FALSE,"Combustion"}</definedName>
    <definedName name="wrn.Summary." localSheetId="12" hidden="1">{"CO",#N/A,FALSE,"Summary Sheet";"H2S",#N/A,FALSE,"Summary Sheet";"NOx",#N/A,FALSE,"Summary Sheet";"SO2",#N/A,FALSE,"Summary Sheet";"PM",#N/A,FALSE,"Summary Sheet";"TRS",#N/A,FALSE,"Summary Sheet";"VOCs",#N/A,FALSE,"Summary Sheet"}</definedName>
    <definedName name="wrn.SUMMARY." localSheetId="4" hidden="1">{#N/A,#N/A,FALSE,"Summary"}</definedName>
    <definedName name="wrn.Summary." localSheetId="7" hidden="1">{"CO",#N/A,FALSE,"Summary Sheet";"H2S",#N/A,FALSE,"Summary Sheet";"NOx",#N/A,FALSE,"Summary Sheet";"SO2",#N/A,FALSE,"Summary Sheet";"PM",#N/A,FALSE,"Summary Sheet";"TRS",#N/A,FALSE,"Summary Sheet";"VOCs",#N/A,FALSE,"Summary Sheet"}</definedName>
    <definedName name="wrn.SUMMARY." localSheetId="11" hidden="1">{#N/A,#N/A,FALSE,"Summary"}</definedName>
    <definedName name="wrn.Summary." localSheetId="14" hidden="1">{"CO",#N/A,FALSE,"Summary Sheet";"H2S",#N/A,FALSE,"Summary Sheet";"NOx",#N/A,FALSE,"Summary Sheet";"SO2",#N/A,FALSE,"Summary Sheet";"PM",#N/A,FALSE,"Summary Sheet";"TRS",#N/A,FALSE,"Summary Sheet";"VOCs",#N/A,FALSE,"Summary Sheet"}</definedName>
    <definedName name="wrn.SUMMARY." localSheetId="3" hidden="1">{#N/A,#N/A,FALSE,"Summary"}</definedName>
    <definedName name="wrn.Summary." hidden="1">{"CO",#N/A,FALSE,"Summary Sheet";"H2S",#N/A,FALSE,"Summary Sheet";"NOx",#N/A,FALSE,"Summary Sheet";"SO2",#N/A,FALSE,"Summary Sheet";"PM",#N/A,FALSE,"Summary Sheet";"TRS",#N/A,FALSE,"Summary Sheet";"VOCs",#N/A,FALSE,"Summary Sheet"}</definedName>
    <definedName name="wrn.Summary._.Report." localSheetId="12" hidden="1">{"Summary",#N/A,FALSE,"GAS-COMB"}</definedName>
    <definedName name="wrn.Summary._.Report." localSheetId="4" hidden="1">{"Summary",#N/A,FALSE,"GAS-COMB"}</definedName>
    <definedName name="wrn.Summary._.Report." localSheetId="7" hidden="1">{"Summary",#N/A,FALSE,"GAS-COMB"}</definedName>
    <definedName name="wrn.Summary._.Report." localSheetId="11" hidden="1">{"Summary",#N/A,FALSE,"GAS-COMB"}</definedName>
    <definedName name="wrn.Summary._.Report." localSheetId="14" hidden="1">{"Summary",#N/A,FALSE,"GAS-COMB"}</definedName>
    <definedName name="wrn.Summary._.Report." localSheetId="3" hidden="1">{"Summary",#N/A,FALSE,"GAS-COMB"}</definedName>
    <definedName name="wrn.Summary._.Report." hidden="1">{"Summary",#N/A,FALSE,"GAS-COMB"}</definedName>
    <definedName name="wrn.Summary._.Report.2" localSheetId="12" hidden="1">{"Summary",#N/A,FALSE,"GAS-COMB"}</definedName>
    <definedName name="wrn.Summary._.Report.2" localSheetId="7" hidden="1">{"Summary",#N/A,FALSE,"GAS-COMB"}</definedName>
    <definedName name="wrn.Summary._.Report.2" localSheetId="14" hidden="1">{"Summary",#N/A,FALSE,"GAS-COMB"}</definedName>
    <definedName name="wrn.Summary._.Report.2" hidden="1">{"Summary",#N/A,FALSE,"GAS-COMB"}</definedName>
    <definedName name="wrn.Summary._1_1" localSheetId="12" hidden="1">{"CO",#N/A,FALSE,"Summary Sheet";"H2S",#N/A,FALSE,"Summary Sheet";"NOx",#N/A,FALSE,"Summary Sheet";"SO2",#N/A,FALSE,"Summary Sheet";"PM",#N/A,FALSE,"Summary Sheet";"TRS",#N/A,FALSE,"Summary Sheet";"VOCs",#N/A,FALSE,"Summary Sheet"}</definedName>
    <definedName name="wrn.Summary._1_1" localSheetId="7" hidden="1">{"CO",#N/A,FALSE,"Summary Sheet";"H2S",#N/A,FALSE,"Summary Sheet";"NOx",#N/A,FALSE,"Summary Sheet";"SO2",#N/A,FALSE,"Summary Sheet";"PM",#N/A,FALSE,"Summary Sheet";"TRS",#N/A,FALSE,"Summary Sheet";"VOCs",#N/A,FALSE,"Summary Sheet"}</definedName>
    <definedName name="wrn.Summary._1_1" localSheetId="14" hidden="1">{"CO",#N/A,FALSE,"Summary Sheet";"H2S",#N/A,FALSE,"Summary Sheet";"NOx",#N/A,FALSE,"Summary Sheet";"SO2",#N/A,FALSE,"Summary Sheet";"PM",#N/A,FALSE,"Summary Sheet";"TRS",#N/A,FALSE,"Summary Sheet";"VOCs",#N/A,FALSE,"Summary Sheet"}</definedName>
    <definedName name="wrn.Summary._1_1" hidden="1">{"CO",#N/A,FALSE,"Summary Sheet";"H2S",#N/A,FALSE,"Summary Sheet";"NOx",#N/A,FALSE,"Summary Sheet";"SO2",#N/A,FALSE,"Summary Sheet";"PM",#N/A,FALSE,"Summary Sheet";"TRS",#N/A,FALSE,"Summary Sheet";"VOCs",#N/A,FALSE,"Summary Sheet"}</definedName>
    <definedName name="wrn.Summary._1_1_1" localSheetId="12" hidden="1">{"CO",#N/A,FALSE,"Summary Sheet";"H2S",#N/A,FALSE,"Summary Sheet";"NOx",#N/A,FALSE,"Summary Sheet";"SO2",#N/A,FALSE,"Summary Sheet";"PM",#N/A,FALSE,"Summary Sheet";"TRS",#N/A,FALSE,"Summary Sheet";"VOCs",#N/A,FALSE,"Summary Sheet"}</definedName>
    <definedName name="wrn.Summary._1_1_1" localSheetId="7" hidden="1">{"CO",#N/A,FALSE,"Summary Sheet";"H2S",#N/A,FALSE,"Summary Sheet";"NOx",#N/A,FALSE,"Summary Sheet";"SO2",#N/A,FALSE,"Summary Sheet";"PM",#N/A,FALSE,"Summary Sheet";"TRS",#N/A,FALSE,"Summary Sheet";"VOCs",#N/A,FALSE,"Summary Sheet"}</definedName>
    <definedName name="wrn.Summary._1_1_1" localSheetId="14" hidden="1">{"CO",#N/A,FALSE,"Summary Sheet";"H2S",#N/A,FALSE,"Summary Sheet";"NOx",#N/A,FALSE,"Summary Sheet";"SO2",#N/A,FALSE,"Summary Sheet";"PM",#N/A,FALSE,"Summary Sheet";"TRS",#N/A,FALSE,"Summary Sheet";"VOCs",#N/A,FALSE,"Summary Sheet"}</definedName>
    <definedName name="wrn.Summary._1_1_1" hidden="1">{"CO",#N/A,FALSE,"Summary Sheet";"H2S",#N/A,FALSE,"Summary Sheet";"NOx",#N/A,FALSE,"Summary Sheet";"SO2",#N/A,FALSE,"Summary Sheet";"PM",#N/A,FALSE,"Summary Sheet";"TRS",#N/A,FALSE,"Summary Sheet";"VOCs",#N/A,FALSE,"Summary Sheet"}</definedName>
    <definedName name="wrn.Summary._1_1_2" localSheetId="12" hidden="1">{"CO",#N/A,FALSE,"Summary Sheet";"H2S",#N/A,FALSE,"Summary Sheet";"NOx",#N/A,FALSE,"Summary Sheet";"SO2",#N/A,FALSE,"Summary Sheet";"PM",#N/A,FALSE,"Summary Sheet";"TRS",#N/A,FALSE,"Summary Sheet";"VOCs",#N/A,FALSE,"Summary Sheet"}</definedName>
    <definedName name="wrn.Summary._1_1_2" localSheetId="7" hidden="1">{"CO",#N/A,FALSE,"Summary Sheet";"H2S",#N/A,FALSE,"Summary Sheet";"NOx",#N/A,FALSE,"Summary Sheet";"SO2",#N/A,FALSE,"Summary Sheet";"PM",#N/A,FALSE,"Summary Sheet";"TRS",#N/A,FALSE,"Summary Sheet";"VOCs",#N/A,FALSE,"Summary Sheet"}</definedName>
    <definedName name="wrn.Summary._1_1_2" localSheetId="14" hidden="1">{"CO",#N/A,FALSE,"Summary Sheet";"H2S",#N/A,FALSE,"Summary Sheet";"NOx",#N/A,FALSE,"Summary Sheet";"SO2",#N/A,FALSE,"Summary Sheet";"PM",#N/A,FALSE,"Summary Sheet";"TRS",#N/A,FALSE,"Summary Sheet";"VOCs",#N/A,FALSE,"Summary Sheet"}</definedName>
    <definedName name="wrn.Summary._1_1_2" hidden="1">{"CO",#N/A,FALSE,"Summary Sheet";"H2S",#N/A,FALSE,"Summary Sheet";"NOx",#N/A,FALSE,"Summary Sheet";"SO2",#N/A,FALSE,"Summary Sheet";"PM",#N/A,FALSE,"Summary Sheet";"TRS",#N/A,FALSE,"Summary Sheet";"VOCs",#N/A,FALSE,"Summary Sheet"}</definedName>
    <definedName name="wrn.Summary._1_2" localSheetId="12" hidden="1">{"CO",#N/A,FALSE,"Summary Sheet";"H2S",#N/A,FALSE,"Summary Sheet";"NOx",#N/A,FALSE,"Summary Sheet";"SO2",#N/A,FALSE,"Summary Sheet";"PM",#N/A,FALSE,"Summary Sheet";"TRS",#N/A,FALSE,"Summary Sheet";"VOCs",#N/A,FALSE,"Summary Sheet"}</definedName>
    <definedName name="wrn.Summary._1_2" localSheetId="7" hidden="1">{"CO",#N/A,FALSE,"Summary Sheet";"H2S",#N/A,FALSE,"Summary Sheet";"NOx",#N/A,FALSE,"Summary Sheet";"SO2",#N/A,FALSE,"Summary Sheet";"PM",#N/A,FALSE,"Summary Sheet";"TRS",#N/A,FALSE,"Summary Sheet";"VOCs",#N/A,FALSE,"Summary Sheet"}</definedName>
    <definedName name="wrn.Summary._1_2" localSheetId="14" hidden="1">{"CO",#N/A,FALSE,"Summary Sheet";"H2S",#N/A,FALSE,"Summary Sheet";"NOx",#N/A,FALSE,"Summary Sheet";"SO2",#N/A,FALSE,"Summary Sheet";"PM",#N/A,FALSE,"Summary Sheet";"TRS",#N/A,FALSE,"Summary Sheet";"VOCs",#N/A,FALSE,"Summary Sheet"}</definedName>
    <definedName name="wrn.Summary._1_2" hidden="1">{"CO",#N/A,FALSE,"Summary Sheet";"H2S",#N/A,FALSE,"Summary Sheet";"NOx",#N/A,FALSE,"Summary Sheet";"SO2",#N/A,FALSE,"Summary Sheet";"PM",#N/A,FALSE,"Summary Sheet";"TRS",#N/A,FALSE,"Summary Sheet";"VOCs",#N/A,FALSE,"Summary Sheet"}</definedName>
    <definedName name="wrn.Summary._1_2_1" localSheetId="12" hidden="1">{"CO",#N/A,FALSE,"Summary Sheet";"H2S",#N/A,FALSE,"Summary Sheet";"NOx",#N/A,FALSE,"Summary Sheet";"SO2",#N/A,FALSE,"Summary Sheet";"PM",#N/A,FALSE,"Summary Sheet";"TRS",#N/A,FALSE,"Summary Sheet";"VOCs",#N/A,FALSE,"Summary Sheet"}</definedName>
    <definedName name="wrn.Summary._1_2_1" localSheetId="7" hidden="1">{"CO",#N/A,FALSE,"Summary Sheet";"H2S",#N/A,FALSE,"Summary Sheet";"NOx",#N/A,FALSE,"Summary Sheet";"SO2",#N/A,FALSE,"Summary Sheet";"PM",#N/A,FALSE,"Summary Sheet";"TRS",#N/A,FALSE,"Summary Sheet";"VOCs",#N/A,FALSE,"Summary Sheet"}</definedName>
    <definedName name="wrn.Summary._1_2_1" localSheetId="14" hidden="1">{"CO",#N/A,FALSE,"Summary Sheet";"H2S",#N/A,FALSE,"Summary Sheet";"NOx",#N/A,FALSE,"Summary Sheet";"SO2",#N/A,FALSE,"Summary Sheet";"PM",#N/A,FALSE,"Summary Sheet";"TRS",#N/A,FALSE,"Summary Sheet";"VOCs",#N/A,FALSE,"Summary Sheet"}</definedName>
    <definedName name="wrn.Summary._1_2_1" hidden="1">{"CO",#N/A,FALSE,"Summary Sheet";"H2S",#N/A,FALSE,"Summary Sheet";"NOx",#N/A,FALSE,"Summary Sheet";"SO2",#N/A,FALSE,"Summary Sheet";"PM",#N/A,FALSE,"Summary Sheet";"TRS",#N/A,FALSE,"Summary Sheet";"VOCs",#N/A,FALSE,"Summary Sheet"}</definedName>
    <definedName name="wrn.Summary._1_2_2" localSheetId="12" hidden="1">{"CO",#N/A,FALSE,"Summary Sheet";"H2S",#N/A,FALSE,"Summary Sheet";"NOx",#N/A,FALSE,"Summary Sheet";"SO2",#N/A,FALSE,"Summary Sheet";"PM",#N/A,FALSE,"Summary Sheet";"TRS",#N/A,FALSE,"Summary Sheet";"VOCs",#N/A,FALSE,"Summary Sheet"}</definedName>
    <definedName name="wrn.Summary._1_2_2" localSheetId="7" hidden="1">{"CO",#N/A,FALSE,"Summary Sheet";"H2S",#N/A,FALSE,"Summary Sheet";"NOx",#N/A,FALSE,"Summary Sheet";"SO2",#N/A,FALSE,"Summary Sheet";"PM",#N/A,FALSE,"Summary Sheet";"TRS",#N/A,FALSE,"Summary Sheet";"VOCs",#N/A,FALSE,"Summary Sheet"}</definedName>
    <definedName name="wrn.Summary._1_2_2" localSheetId="14" hidden="1">{"CO",#N/A,FALSE,"Summary Sheet";"H2S",#N/A,FALSE,"Summary Sheet";"NOx",#N/A,FALSE,"Summary Sheet";"SO2",#N/A,FALSE,"Summary Sheet";"PM",#N/A,FALSE,"Summary Sheet";"TRS",#N/A,FALSE,"Summary Sheet";"VOCs",#N/A,FALSE,"Summary Sheet"}</definedName>
    <definedName name="wrn.Summary._1_2_2" hidden="1">{"CO",#N/A,FALSE,"Summary Sheet";"H2S",#N/A,FALSE,"Summary Sheet";"NOx",#N/A,FALSE,"Summary Sheet";"SO2",#N/A,FALSE,"Summary Sheet";"PM",#N/A,FALSE,"Summary Sheet";"TRS",#N/A,FALSE,"Summary Sheet";"VOCs",#N/A,FALSE,"Summary Sheet"}</definedName>
    <definedName name="wrn.Summary._1_3" localSheetId="12" hidden="1">{"CO",#N/A,FALSE,"Summary Sheet";"H2S",#N/A,FALSE,"Summary Sheet";"NOx",#N/A,FALSE,"Summary Sheet";"SO2",#N/A,FALSE,"Summary Sheet";"PM",#N/A,FALSE,"Summary Sheet";"TRS",#N/A,FALSE,"Summary Sheet";"VOCs",#N/A,FALSE,"Summary Sheet"}</definedName>
    <definedName name="wrn.Summary._1_3" localSheetId="7" hidden="1">{"CO",#N/A,FALSE,"Summary Sheet";"H2S",#N/A,FALSE,"Summary Sheet";"NOx",#N/A,FALSE,"Summary Sheet";"SO2",#N/A,FALSE,"Summary Sheet";"PM",#N/A,FALSE,"Summary Sheet";"TRS",#N/A,FALSE,"Summary Sheet";"VOCs",#N/A,FALSE,"Summary Sheet"}</definedName>
    <definedName name="wrn.Summary._1_3" localSheetId="14" hidden="1">{"CO",#N/A,FALSE,"Summary Sheet";"H2S",#N/A,FALSE,"Summary Sheet";"NOx",#N/A,FALSE,"Summary Sheet";"SO2",#N/A,FALSE,"Summary Sheet";"PM",#N/A,FALSE,"Summary Sheet";"TRS",#N/A,FALSE,"Summary Sheet";"VOCs",#N/A,FALSE,"Summary Sheet"}</definedName>
    <definedName name="wrn.Summary._1_3" hidden="1">{"CO",#N/A,FALSE,"Summary Sheet";"H2S",#N/A,FALSE,"Summary Sheet";"NOx",#N/A,FALSE,"Summary Sheet";"SO2",#N/A,FALSE,"Summary Sheet";"PM",#N/A,FALSE,"Summary Sheet";"TRS",#N/A,FALSE,"Summary Sheet";"VOCs",#N/A,FALSE,"Summary Sheet"}</definedName>
    <definedName name="wrn.Summary._1_3_1" localSheetId="12" hidden="1">{"CO",#N/A,FALSE,"Summary Sheet";"H2S",#N/A,FALSE,"Summary Sheet";"NOx",#N/A,FALSE,"Summary Sheet";"SO2",#N/A,FALSE,"Summary Sheet";"PM",#N/A,FALSE,"Summary Sheet";"TRS",#N/A,FALSE,"Summary Sheet";"VOCs",#N/A,FALSE,"Summary Sheet"}</definedName>
    <definedName name="wrn.Summary._1_3_1" localSheetId="7" hidden="1">{"CO",#N/A,FALSE,"Summary Sheet";"H2S",#N/A,FALSE,"Summary Sheet";"NOx",#N/A,FALSE,"Summary Sheet";"SO2",#N/A,FALSE,"Summary Sheet";"PM",#N/A,FALSE,"Summary Sheet";"TRS",#N/A,FALSE,"Summary Sheet";"VOCs",#N/A,FALSE,"Summary Sheet"}</definedName>
    <definedName name="wrn.Summary._1_3_1" localSheetId="14" hidden="1">{"CO",#N/A,FALSE,"Summary Sheet";"H2S",#N/A,FALSE,"Summary Sheet";"NOx",#N/A,FALSE,"Summary Sheet";"SO2",#N/A,FALSE,"Summary Sheet";"PM",#N/A,FALSE,"Summary Sheet";"TRS",#N/A,FALSE,"Summary Sheet";"VOCs",#N/A,FALSE,"Summary Sheet"}</definedName>
    <definedName name="wrn.Summary._1_3_1" hidden="1">{"CO",#N/A,FALSE,"Summary Sheet";"H2S",#N/A,FALSE,"Summary Sheet";"NOx",#N/A,FALSE,"Summary Sheet";"SO2",#N/A,FALSE,"Summary Sheet";"PM",#N/A,FALSE,"Summary Sheet";"TRS",#N/A,FALSE,"Summary Sheet";"VOCs",#N/A,FALSE,"Summary Sheet"}</definedName>
    <definedName name="wrn.Summary._1_3_2" localSheetId="12" hidden="1">{"CO",#N/A,FALSE,"Summary Sheet";"H2S",#N/A,FALSE,"Summary Sheet";"NOx",#N/A,FALSE,"Summary Sheet";"SO2",#N/A,FALSE,"Summary Sheet";"PM",#N/A,FALSE,"Summary Sheet";"TRS",#N/A,FALSE,"Summary Sheet";"VOCs",#N/A,FALSE,"Summary Sheet"}</definedName>
    <definedName name="wrn.Summary._1_3_2" localSheetId="7" hidden="1">{"CO",#N/A,FALSE,"Summary Sheet";"H2S",#N/A,FALSE,"Summary Sheet";"NOx",#N/A,FALSE,"Summary Sheet";"SO2",#N/A,FALSE,"Summary Sheet";"PM",#N/A,FALSE,"Summary Sheet";"TRS",#N/A,FALSE,"Summary Sheet";"VOCs",#N/A,FALSE,"Summary Sheet"}</definedName>
    <definedName name="wrn.Summary._1_3_2" localSheetId="14" hidden="1">{"CO",#N/A,FALSE,"Summary Sheet";"H2S",#N/A,FALSE,"Summary Sheet";"NOx",#N/A,FALSE,"Summary Sheet";"SO2",#N/A,FALSE,"Summary Sheet";"PM",#N/A,FALSE,"Summary Sheet";"TRS",#N/A,FALSE,"Summary Sheet";"VOCs",#N/A,FALSE,"Summary Sheet"}</definedName>
    <definedName name="wrn.Summary._1_3_2" hidden="1">{"CO",#N/A,FALSE,"Summary Sheet";"H2S",#N/A,FALSE,"Summary Sheet";"NOx",#N/A,FALSE,"Summary Sheet";"SO2",#N/A,FALSE,"Summary Sheet";"PM",#N/A,FALSE,"Summary Sheet";"TRS",#N/A,FALSE,"Summary Sheet";"VOCs",#N/A,FALSE,"Summary Sheet"}</definedName>
    <definedName name="wrn.Summary._1_4" localSheetId="12" hidden="1">{"CO",#N/A,FALSE,"Summary Sheet";"H2S",#N/A,FALSE,"Summary Sheet";"NOx",#N/A,FALSE,"Summary Sheet";"SO2",#N/A,FALSE,"Summary Sheet";"PM",#N/A,FALSE,"Summary Sheet";"TRS",#N/A,FALSE,"Summary Sheet";"VOCs",#N/A,FALSE,"Summary Sheet"}</definedName>
    <definedName name="wrn.Summary._1_4" localSheetId="7" hidden="1">{"CO",#N/A,FALSE,"Summary Sheet";"H2S",#N/A,FALSE,"Summary Sheet";"NOx",#N/A,FALSE,"Summary Sheet";"SO2",#N/A,FALSE,"Summary Sheet";"PM",#N/A,FALSE,"Summary Sheet";"TRS",#N/A,FALSE,"Summary Sheet";"VOCs",#N/A,FALSE,"Summary Sheet"}</definedName>
    <definedName name="wrn.Summary._1_4" localSheetId="14" hidden="1">{"CO",#N/A,FALSE,"Summary Sheet";"H2S",#N/A,FALSE,"Summary Sheet";"NOx",#N/A,FALSE,"Summary Sheet";"SO2",#N/A,FALSE,"Summary Sheet";"PM",#N/A,FALSE,"Summary Sheet";"TRS",#N/A,FALSE,"Summary Sheet";"VOCs",#N/A,FALSE,"Summary Sheet"}</definedName>
    <definedName name="wrn.Summary._1_4" hidden="1">{"CO",#N/A,FALSE,"Summary Sheet";"H2S",#N/A,FALSE,"Summary Sheet";"NOx",#N/A,FALSE,"Summary Sheet";"SO2",#N/A,FALSE,"Summary Sheet";"PM",#N/A,FALSE,"Summary Sheet";"TRS",#N/A,FALSE,"Summary Sheet";"VOCs",#N/A,FALSE,"Summary Sheet"}</definedName>
    <definedName name="wrn.Summary._1_4_1" localSheetId="12" hidden="1">{"CO",#N/A,FALSE,"Summary Sheet";"H2S",#N/A,FALSE,"Summary Sheet";"NOx",#N/A,FALSE,"Summary Sheet";"SO2",#N/A,FALSE,"Summary Sheet";"PM",#N/A,FALSE,"Summary Sheet";"TRS",#N/A,FALSE,"Summary Sheet";"VOCs",#N/A,FALSE,"Summary Sheet"}</definedName>
    <definedName name="wrn.Summary._1_4_1" localSheetId="7" hidden="1">{"CO",#N/A,FALSE,"Summary Sheet";"H2S",#N/A,FALSE,"Summary Sheet";"NOx",#N/A,FALSE,"Summary Sheet";"SO2",#N/A,FALSE,"Summary Sheet";"PM",#N/A,FALSE,"Summary Sheet";"TRS",#N/A,FALSE,"Summary Sheet";"VOCs",#N/A,FALSE,"Summary Sheet"}</definedName>
    <definedName name="wrn.Summary._1_4_1" localSheetId="14" hidden="1">{"CO",#N/A,FALSE,"Summary Sheet";"H2S",#N/A,FALSE,"Summary Sheet";"NOx",#N/A,FALSE,"Summary Sheet";"SO2",#N/A,FALSE,"Summary Sheet";"PM",#N/A,FALSE,"Summary Sheet";"TRS",#N/A,FALSE,"Summary Sheet";"VOCs",#N/A,FALSE,"Summary Sheet"}</definedName>
    <definedName name="wrn.Summary._1_4_1" hidden="1">{"CO",#N/A,FALSE,"Summary Sheet";"H2S",#N/A,FALSE,"Summary Sheet";"NOx",#N/A,FALSE,"Summary Sheet";"SO2",#N/A,FALSE,"Summary Sheet";"PM",#N/A,FALSE,"Summary Sheet";"TRS",#N/A,FALSE,"Summary Sheet";"VOCs",#N/A,FALSE,"Summary Sheet"}</definedName>
    <definedName name="wrn.Summary._1_4_2" localSheetId="12" hidden="1">{"CO",#N/A,FALSE,"Summary Sheet";"H2S",#N/A,FALSE,"Summary Sheet";"NOx",#N/A,FALSE,"Summary Sheet";"SO2",#N/A,FALSE,"Summary Sheet";"PM",#N/A,FALSE,"Summary Sheet";"TRS",#N/A,FALSE,"Summary Sheet";"VOCs",#N/A,FALSE,"Summary Sheet"}</definedName>
    <definedName name="wrn.Summary._1_4_2" localSheetId="7" hidden="1">{"CO",#N/A,FALSE,"Summary Sheet";"H2S",#N/A,FALSE,"Summary Sheet";"NOx",#N/A,FALSE,"Summary Sheet";"SO2",#N/A,FALSE,"Summary Sheet";"PM",#N/A,FALSE,"Summary Sheet";"TRS",#N/A,FALSE,"Summary Sheet";"VOCs",#N/A,FALSE,"Summary Sheet"}</definedName>
    <definedName name="wrn.Summary._1_4_2" localSheetId="14" hidden="1">{"CO",#N/A,FALSE,"Summary Sheet";"H2S",#N/A,FALSE,"Summary Sheet";"NOx",#N/A,FALSE,"Summary Sheet";"SO2",#N/A,FALSE,"Summary Sheet";"PM",#N/A,FALSE,"Summary Sheet";"TRS",#N/A,FALSE,"Summary Sheet";"VOCs",#N/A,FALSE,"Summary Sheet"}</definedName>
    <definedName name="wrn.Summary._1_4_2" hidden="1">{"CO",#N/A,FALSE,"Summary Sheet";"H2S",#N/A,FALSE,"Summary Sheet";"NOx",#N/A,FALSE,"Summary Sheet";"SO2",#N/A,FALSE,"Summary Sheet";"PM",#N/A,FALSE,"Summary Sheet";"TRS",#N/A,FALSE,"Summary Sheet";"VOCs",#N/A,FALSE,"Summary Sheet"}</definedName>
    <definedName name="wrn.Summary._1_5" localSheetId="12" hidden="1">{"CO",#N/A,FALSE,"Summary Sheet";"H2S",#N/A,FALSE,"Summary Sheet";"NOx",#N/A,FALSE,"Summary Sheet";"SO2",#N/A,FALSE,"Summary Sheet";"PM",#N/A,FALSE,"Summary Sheet";"TRS",#N/A,FALSE,"Summary Sheet";"VOCs",#N/A,FALSE,"Summary Sheet"}</definedName>
    <definedName name="wrn.Summary._1_5" localSheetId="7" hidden="1">{"CO",#N/A,FALSE,"Summary Sheet";"H2S",#N/A,FALSE,"Summary Sheet";"NOx",#N/A,FALSE,"Summary Sheet";"SO2",#N/A,FALSE,"Summary Sheet";"PM",#N/A,FALSE,"Summary Sheet";"TRS",#N/A,FALSE,"Summary Sheet";"VOCs",#N/A,FALSE,"Summary Sheet"}</definedName>
    <definedName name="wrn.Summary._1_5" localSheetId="14" hidden="1">{"CO",#N/A,FALSE,"Summary Sheet";"H2S",#N/A,FALSE,"Summary Sheet";"NOx",#N/A,FALSE,"Summary Sheet";"SO2",#N/A,FALSE,"Summary Sheet";"PM",#N/A,FALSE,"Summary Sheet";"TRS",#N/A,FALSE,"Summary Sheet";"VOCs",#N/A,FALSE,"Summary Sheet"}</definedName>
    <definedName name="wrn.Summary._1_5" hidden="1">{"CO",#N/A,FALSE,"Summary Sheet";"H2S",#N/A,FALSE,"Summary Sheet";"NOx",#N/A,FALSE,"Summary Sheet";"SO2",#N/A,FALSE,"Summary Sheet";"PM",#N/A,FALSE,"Summary Sheet";"TRS",#N/A,FALSE,"Summary Sheet";"VOCs",#N/A,FALSE,"Summary Sheet"}</definedName>
    <definedName name="wrn.Summary._1_5_1" localSheetId="12" hidden="1">{"CO",#N/A,FALSE,"Summary Sheet";"H2S",#N/A,FALSE,"Summary Sheet";"NOx",#N/A,FALSE,"Summary Sheet";"SO2",#N/A,FALSE,"Summary Sheet";"PM",#N/A,FALSE,"Summary Sheet";"TRS",#N/A,FALSE,"Summary Sheet";"VOCs",#N/A,FALSE,"Summary Sheet"}</definedName>
    <definedName name="wrn.Summary._1_5_1" localSheetId="7" hidden="1">{"CO",#N/A,FALSE,"Summary Sheet";"H2S",#N/A,FALSE,"Summary Sheet";"NOx",#N/A,FALSE,"Summary Sheet";"SO2",#N/A,FALSE,"Summary Sheet";"PM",#N/A,FALSE,"Summary Sheet";"TRS",#N/A,FALSE,"Summary Sheet";"VOCs",#N/A,FALSE,"Summary Sheet"}</definedName>
    <definedName name="wrn.Summary._1_5_1" localSheetId="14" hidden="1">{"CO",#N/A,FALSE,"Summary Sheet";"H2S",#N/A,FALSE,"Summary Sheet";"NOx",#N/A,FALSE,"Summary Sheet";"SO2",#N/A,FALSE,"Summary Sheet";"PM",#N/A,FALSE,"Summary Sheet";"TRS",#N/A,FALSE,"Summary Sheet";"VOCs",#N/A,FALSE,"Summary Sheet"}</definedName>
    <definedName name="wrn.Summary._1_5_1" hidden="1">{"CO",#N/A,FALSE,"Summary Sheet";"H2S",#N/A,FALSE,"Summary Sheet";"NOx",#N/A,FALSE,"Summary Sheet";"SO2",#N/A,FALSE,"Summary Sheet";"PM",#N/A,FALSE,"Summary Sheet";"TRS",#N/A,FALSE,"Summary Sheet";"VOCs",#N/A,FALSE,"Summary Sheet"}</definedName>
    <definedName name="wrn.Summary._1_5_2" localSheetId="12" hidden="1">{"CO",#N/A,FALSE,"Summary Sheet";"H2S",#N/A,FALSE,"Summary Sheet";"NOx",#N/A,FALSE,"Summary Sheet";"SO2",#N/A,FALSE,"Summary Sheet";"PM",#N/A,FALSE,"Summary Sheet";"TRS",#N/A,FALSE,"Summary Sheet";"VOCs",#N/A,FALSE,"Summary Sheet"}</definedName>
    <definedName name="wrn.Summary._1_5_2" localSheetId="7" hidden="1">{"CO",#N/A,FALSE,"Summary Sheet";"H2S",#N/A,FALSE,"Summary Sheet";"NOx",#N/A,FALSE,"Summary Sheet";"SO2",#N/A,FALSE,"Summary Sheet";"PM",#N/A,FALSE,"Summary Sheet";"TRS",#N/A,FALSE,"Summary Sheet";"VOCs",#N/A,FALSE,"Summary Sheet"}</definedName>
    <definedName name="wrn.Summary._1_5_2" localSheetId="14" hidden="1">{"CO",#N/A,FALSE,"Summary Sheet";"H2S",#N/A,FALSE,"Summary Sheet";"NOx",#N/A,FALSE,"Summary Sheet";"SO2",#N/A,FALSE,"Summary Sheet";"PM",#N/A,FALSE,"Summary Sheet";"TRS",#N/A,FALSE,"Summary Sheet";"VOCs",#N/A,FALSE,"Summary Sheet"}</definedName>
    <definedName name="wrn.Summary._1_5_2" hidden="1">{"CO",#N/A,FALSE,"Summary Sheet";"H2S",#N/A,FALSE,"Summary Sheet";"NOx",#N/A,FALSE,"Summary Sheet";"SO2",#N/A,FALSE,"Summary Sheet";"PM",#N/A,FALSE,"Summary Sheet";"TRS",#N/A,FALSE,"Summary Sheet";"VOCs",#N/A,FALSE,"Summary Sheet"}</definedName>
    <definedName name="wrn.Summary._2" localSheetId="12" hidden="1">{"CO",#N/A,FALSE,"Summary Sheet";"H2S",#N/A,FALSE,"Summary Sheet";"NOx",#N/A,FALSE,"Summary Sheet";"SO2",#N/A,FALSE,"Summary Sheet";"PM",#N/A,FALSE,"Summary Sheet";"TRS",#N/A,FALSE,"Summary Sheet";"VOCs",#N/A,FALSE,"Summary Sheet"}</definedName>
    <definedName name="wrn.Summary._2" localSheetId="7" hidden="1">{"CO",#N/A,FALSE,"Summary Sheet";"H2S",#N/A,FALSE,"Summary Sheet";"NOx",#N/A,FALSE,"Summary Sheet";"SO2",#N/A,FALSE,"Summary Sheet";"PM",#N/A,FALSE,"Summary Sheet";"TRS",#N/A,FALSE,"Summary Sheet";"VOCs",#N/A,FALSE,"Summary Sheet"}</definedName>
    <definedName name="wrn.Summary._2" localSheetId="14" hidden="1">{"CO",#N/A,FALSE,"Summary Sheet";"H2S",#N/A,FALSE,"Summary Sheet";"NOx",#N/A,FALSE,"Summary Sheet";"SO2",#N/A,FALSE,"Summary Sheet";"PM",#N/A,FALSE,"Summary Sheet";"TRS",#N/A,FALSE,"Summary Sheet";"VOCs",#N/A,FALSE,"Summary Sheet"}</definedName>
    <definedName name="wrn.Summary._2" hidden="1">{"CO",#N/A,FALSE,"Summary Sheet";"H2S",#N/A,FALSE,"Summary Sheet";"NOx",#N/A,FALSE,"Summary Sheet";"SO2",#N/A,FALSE,"Summary Sheet";"PM",#N/A,FALSE,"Summary Sheet";"TRS",#N/A,FALSE,"Summary Sheet";"VOCs",#N/A,FALSE,"Summary Sheet"}</definedName>
    <definedName name="wrn.Summary._2_1" localSheetId="12" hidden="1">{"CO",#N/A,FALSE,"Summary Sheet";"H2S",#N/A,FALSE,"Summary Sheet";"NOx",#N/A,FALSE,"Summary Sheet";"SO2",#N/A,FALSE,"Summary Sheet";"PM",#N/A,FALSE,"Summary Sheet";"TRS",#N/A,FALSE,"Summary Sheet";"VOCs",#N/A,FALSE,"Summary Sheet"}</definedName>
    <definedName name="wrn.Summary._2_1" localSheetId="7" hidden="1">{"CO",#N/A,FALSE,"Summary Sheet";"H2S",#N/A,FALSE,"Summary Sheet";"NOx",#N/A,FALSE,"Summary Sheet";"SO2",#N/A,FALSE,"Summary Sheet";"PM",#N/A,FALSE,"Summary Sheet";"TRS",#N/A,FALSE,"Summary Sheet";"VOCs",#N/A,FALSE,"Summary Sheet"}</definedName>
    <definedName name="wrn.Summary._2_1" localSheetId="14" hidden="1">{"CO",#N/A,FALSE,"Summary Sheet";"H2S",#N/A,FALSE,"Summary Sheet";"NOx",#N/A,FALSE,"Summary Sheet";"SO2",#N/A,FALSE,"Summary Sheet";"PM",#N/A,FALSE,"Summary Sheet";"TRS",#N/A,FALSE,"Summary Sheet";"VOCs",#N/A,FALSE,"Summary Sheet"}</definedName>
    <definedName name="wrn.Summary._2_1" hidden="1">{"CO",#N/A,FALSE,"Summary Sheet";"H2S",#N/A,FALSE,"Summary Sheet";"NOx",#N/A,FALSE,"Summary Sheet";"SO2",#N/A,FALSE,"Summary Sheet";"PM",#N/A,FALSE,"Summary Sheet";"TRS",#N/A,FALSE,"Summary Sheet";"VOCs",#N/A,FALSE,"Summary Sheet"}</definedName>
    <definedName name="wrn.Summary._2_1_1" localSheetId="12" hidden="1">{"CO",#N/A,FALSE,"Summary Sheet";"H2S",#N/A,FALSE,"Summary Sheet";"NOx",#N/A,FALSE,"Summary Sheet";"SO2",#N/A,FALSE,"Summary Sheet";"PM",#N/A,FALSE,"Summary Sheet";"TRS",#N/A,FALSE,"Summary Sheet";"VOCs",#N/A,FALSE,"Summary Sheet"}</definedName>
    <definedName name="wrn.Summary._2_1_1" localSheetId="7" hidden="1">{"CO",#N/A,FALSE,"Summary Sheet";"H2S",#N/A,FALSE,"Summary Sheet";"NOx",#N/A,FALSE,"Summary Sheet";"SO2",#N/A,FALSE,"Summary Sheet";"PM",#N/A,FALSE,"Summary Sheet";"TRS",#N/A,FALSE,"Summary Sheet";"VOCs",#N/A,FALSE,"Summary Sheet"}</definedName>
    <definedName name="wrn.Summary._2_1_1" localSheetId="14" hidden="1">{"CO",#N/A,FALSE,"Summary Sheet";"H2S",#N/A,FALSE,"Summary Sheet";"NOx",#N/A,FALSE,"Summary Sheet";"SO2",#N/A,FALSE,"Summary Sheet";"PM",#N/A,FALSE,"Summary Sheet";"TRS",#N/A,FALSE,"Summary Sheet";"VOCs",#N/A,FALSE,"Summary Sheet"}</definedName>
    <definedName name="wrn.Summary._2_1_1" hidden="1">{"CO",#N/A,FALSE,"Summary Sheet";"H2S",#N/A,FALSE,"Summary Sheet";"NOx",#N/A,FALSE,"Summary Sheet";"SO2",#N/A,FALSE,"Summary Sheet";"PM",#N/A,FALSE,"Summary Sheet";"TRS",#N/A,FALSE,"Summary Sheet";"VOCs",#N/A,FALSE,"Summary Sheet"}</definedName>
    <definedName name="wrn.Summary._2_1_1_1" localSheetId="12" hidden="1">{"CO",#N/A,FALSE,"Summary Sheet";"H2S",#N/A,FALSE,"Summary Sheet";"NOx",#N/A,FALSE,"Summary Sheet";"SO2",#N/A,FALSE,"Summary Sheet";"PM",#N/A,FALSE,"Summary Sheet";"TRS",#N/A,FALSE,"Summary Sheet";"VOCs",#N/A,FALSE,"Summary Sheet"}</definedName>
    <definedName name="wrn.Summary._2_1_1_1" localSheetId="7" hidden="1">{"CO",#N/A,FALSE,"Summary Sheet";"H2S",#N/A,FALSE,"Summary Sheet";"NOx",#N/A,FALSE,"Summary Sheet";"SO2",#N/A,FALSE,"Summary Sheet";"PM",#N/A,FALSE,"Summary Sheet";"TRS",#N/A,FALSE,"Summary Sheet";"VOCs",#N/A,FALSE,"Summary Sheet"}</definedName>
    <definedName name="wrn.Summary._2_1_1_1" localSheetId="14" hidden="1">{"CO",#N/A,FALSE,"Summary Sheet";"H2S",#N/A,FALSE,"Summary Sheet";"NOx",#N/A,FALSE,"Summary Sheet";"SO2",#N/A,FALSE,"Summary Sheet";"PM",#N/A,FALSE,"Summary Sheet";"TRS",#N/A,FALSE,"Summary Sheet";"VOCs",#N/A,FALSE,"Summary Sheet"}</definedName>
    <definedName name="wrn.Summary._2_1_1_1" hidden="1">{"CO",#N/A,FALSE,"Summary Sheet";"H2S",#N/A,FALSE,"Summary Sheet";"NOx",#N/A,FALSE,"Summary Sheet";"SO2",#N/A,FALSE,"Summary Sheet";"PM",#N/A,FALSE,"Summary Sheet";"TRS",#N/A,FALSE,"Summary Sheet";"VOCs",#N/A,FALSE,"Summary Sheet"}</definedName>
    <definedName name="wrn.Summary._2_1_1_2" localSheetId="12" hidden="1">{"CO",#N/A,FALSE,"Summary Sheet";"H2S",#N/A,FALSE,"Summary Sheet";"NOx",#N/A,FALSE,"Summary Sheet";"SO2",#N/A,FALSE,"Summary Sheet";"PM",#N/A,FALSE,"Summary Sheet";"TRS",#N/A,FALSE,"Summary Sheet";"VOCs",#N/A,FALSE,"Summary Sheet"}</definedName>
    <definedName name="wrn.Summary._2_1_1_2" localSheetId="7" hidden="1">{"CO",#N/A,FALSE,"Summary Sheet";"H2S",#N/A,FALSE,"Summary Sheet";"NOx",#N/A,FALSE,"Summary Sheet";"SO2",#N/A,FALSE,"Summary Sheet";"PM",#N/A,FALSE,"Summary Sheet";"TRS",#N/A,FALSE,"Summary Sheet";"VOCs",#N/A,FALSE,"Summary Sheet"}</definedName>
    <definedName name="wrn.Summary._2_1_1_2" localSheetId="14" hidden="1">{"CO",#N/A,FALSE,"Summary Sheet";"H2S",#N/A,FALSE,"Summary Sheet";"NOx",#N/A,FALSE,"Summary Sheet";"SO2",#N/A,FALSE,"Summary Sheet";"PM",#N/A,FALSE,"Summary Sheet";"TRS",#N/A,FALSE,"Summary Sheet";"VOCs",#N/A,FALSE,"Summary Sheet"}</definedName>
    <definedName name="wrn.Summary._2_1_1_2" hidden="1">{"CO",#N/A,FALSE,"Summary Sheet";"H2S",#N/A,FALSE,"Summary Sheet";"NOx",#N/A,FALSE,"Summary Sheet";"SO2",#N/A,FALSE,"Summary Sheet";"PM",#N/A,FALSE,"Summary Sheet";"TRS",#N/A,FALSE,"Summary Sheet";"VOCs",#N/A,FALSE,"Summary Sheet"}</definedName>
    <definedName name="wrn.Summary._2_1_2" localSheetId="12" hidden="1">{"CO",#N/A,FALSE,"Summary Sheet";"H2S",#N/A,FALSE,"Summary Sheet";"NOx",#N/A,FALSE,"Summary Sheet";"SO2",#N/A,FALSE,"Summary Sheet";"PM",#N/A,FALSE,"Summary Sheet";"TRS",#N/A,FALSE,"Summary Sheet";"VOCs",#N/A,FALSE,"Summary Sheet"}</definedName>
    <definedName name="wrn.Summary._2_1_2" localSheetId="7" hidden="1">{"CO",#N/A,FALSE,"Summary Sheet";"H2S",#N/A,FALSE,"Summary Sheet";"NOx",#N/A,FALSE,"Summary Sheet";"SO2",#N/A,FALSE,"Summary Sheet";"PM",#N/A,FALSE,"Summary Sheet";"TRS",#N/A,FALSE,"Summary Sheet";"VOCs",#N/A,FALSE,"Summary Sheet"}</definedName>
    <definedName name="wrn.Summary._2_1_2" localSheetId="14" hidden="1">{"CO",#N/A,FALSE,"Summary Sheet";"H2S",#N/A,FALSE,"Summary Sheet";"NOx",#N/A,FALSE,"Summary Sheet";"SO2",#N/A,FALSE,"Summary Sheet";"PM",#N/A,FALSE,"Summary Sheet";"TRS",#N/A,FALSE,"Summary Sheet";"VOCs",#N/A,FALSE,"Summary Sheet"}</definedName>
    <definedName name="wrn.Summary._2_1_2" hidden="1">{"CO",#N/A,FALSE,"Summary Sheet";"H2S",#N/A,FALSE,"Summary Sheet";"NOx",#N/A,FALSE,"Summary Sheet";"SO2",#N/A,FALSE,"Summary Sheet";"PM",#N/A,FALSE,"Summary Sheet";"TRS",#N/A,FALSE,"Summary Sheet";"VOCs",#N/A,FALSE,"Summary Sheet"}</definedName>
    <definedName name="wrn.Summary._2_1_2_1" localSheetId="12" hidden="1">{"CO",#N/A,FALSE,"Summary Sheet";"H2S",#N/A,FALSE,"Summary Sheet";"NOx",#N/A,FALSE,"Summary Sheet";"SO2",#N/A,FALSE,"Summary Sheet";"PM",#N/A,FALSE,"Summary Sheet";"TRS",#N/A,FALSE,"Summary Sheet";"VOCs",#N/A,FALSE,"Summary Sheet"}</definedName>
    <definedName name="wrn.Summary._2_1_2_1" localSheetId="7" hidden="1">{"CO",#N/A,FALSE,"Summary Sheet";"H2S",#N/A,FALSE,"Summary Sheet";"NOx",#N/A,FALSE,"Summary Sheet";"SO2",#N/A,FALSE,"Summary Sheet";"PM",#N/A,FALSE,"Summary Sheet";"TRS",#N/A,FALSE,"Summary Sheet";"VOCs",#N/A,FALSE,"Summary Sheet"}</definedName>
    <definedName name="wrn.Summary._2_1_2_1" localSheetId="14" hidden="1">{"CO",#N/A,FALSE,"Summary Sheet";"H2S",#N/A,FALSE,"Summary Sheet";"NOx",#N/A,FALSE,"Summary Sheet";"SO2",#N/A,FALSE,"Summary Sheet";"PM",#N/A,FALSE,"Summary Sheet";"TRS",#N/A,FALSE,"Summary Sheet";"VOCs",#N/A,FALSE,"Summary Sheet"}</definedName>
    <definedName name="wrn.Summary._2_1_2_1" hidden="1">{"CO",#N/A,FALSE,"Summary Sheet";"H2S",#N/A,FALSE,"Summary Sheet";"NOx",#N/A,FALSE,"Summary Sheet";"SO2",#N/A,FALSE,"Summary Sheet";"PM",#N/A,FALSE,"Summary Sheet";"TRS",#N/A,FALSE,"Summary Sheet";"VOCs",#N/A,FALSE,"Summary Sheet"}</definedName>
    <definedName name="wrn.Summary._2_1_2_2" localSheetId="12" hidden="1">{"CO",#N/A,FALSE,"Summary Sheet";"H2S",#N/A,FALSE,"Summary Sheet";"NOx",#N/A,FALSE,"Summary Sheet";"SO2",#N/A,FALSE,"Summary Sheet";"PM",#N/A,FALSE,"Summary Sheet";"TRS",#N/A,FALSE,"Summary Sheet";"VOCs",#N/A,FALSE,"Summary Sheet"}</definedName>
    <definedName name="wrn.Summary._2_1_2_2" localSheetId="7" hidden="1">{"CO",#N/A,FALSE,"Summary Sheet";"H2S",#N/A,FALSE,"Summary Sheet";"NOx",#N/A,FALSE,"Summary Sheet";"SO2",#N/A,FALSE,"Summary Sheet";"PM",#N/A,FALSE,"Summary Sheet";"TRS",#N/A,FALSE,"Summary Sheet";"VOCs",#N/A,FALSE,"Summary Sheet"}</definedName>
    <definedName name="wrn.Summary._2_1_2_2" localSheetId="14" hidden="1">{"CO",#N/A,FALSE,"Summary Sheet";"H2S",#N/A,FALSE,"Summary Sheet";"NOx",#N/A,FALSE,"Summary Sheet";"SO2",#N/A,FALSE,"Summary Sheet";"PM",#N/A,FALSE,"Summary Sheet";"TRS",#N/A,FALSE,"Summary Sheet";"VOCs",#N/A,FALSE,"Summary Sheet"}</definedName>
    <definedName name="wrn.Summary._2_1_2_2" hidden="1">{"CO",#N/A,FALSE,"Summary Sheet";"H2S",#N/A,FALSE,"Summary Sheet";"NOx",#N/A,FALSE,"Summary Sheet";"SO2",#N/A,FALSE,"Summary Sheet";"PM",#N/A,FALSE,"Summary Sheet";"TRS",#N/A,FALSE,"Summary Sheet";"VOCs",#N/A,FALSE,"Summary Sheet"}</definedName>
    <definedName name="wrn.Summary._2_1_3" localSheetId="12" hidden="1">{"CO",#N/A,FALSE,"Summary Sheet";"H2S",#N/A,FALSE,"Summary Sheet";"NOx",#N/A,FALSE,"Summary Sheet";"SO2",#N/A,FALSE,"Summary Sheet";"PM",#N/A,FALSE,"Summary Sheet";"TRS",#N/A,FALSE,"Summary Sheet";"VOCs",#N/A,FALSE,"Summary Sheet"}</definedName>
    <definedName name="wrn.Summary._2_1_3" localSheetId="7" hidden="1">{"CO",#N/A,FALSE,"Summary Sheet";"H2S",#N/A,FALSE,"Summary Sheet";"NOx",#N/A,FALSE,"Summary Sheet";"SO2",#N/A,FALSE,"Summary Sheet";"PM",#N/A,FALSE,"Summary Sheet";"TRS",#N/A,FALSE,"Summary Sheet";"VOCs",#N/A,FALSE,"Summary Sheet"}</definedName>
    <definedName name="wrn.Summary._2_1_3" localSheetId="14" hidden="1">{"CO",#N/A,FALSE,"Summary Sheet";"H2S",#N/A,FALSE,"Summary Sheet";"NOx",#N/A,FALSE,"Summary Sheet";"SO2",#N/A,FALSE,"Summary Sheet";"PM",#N/A,FALSE,"Summary Sheet";"TRS",#N/A,FALSE,"Summary Sheet";"VOCs",#N/A,FALSE,"Summary Sheet"}</definedName>
    <definedName name="wrn.Summary._2_1_3" hidden="1">{"CO",#N/A,FALSE,"Summary Sheet";"H2S",#N/A,FALSE,"Summary Sheet";"NOx",#N/A,FALSE,"Summary Sheet";"SO2",#N/A,FALSE,"Summary Sheet";"PM",#N/A,FALSE,"Summary Sheet";"TRS",#N/A,FALSE,"Summary Sheet";"VOCs",#N/A,FALSE,"Summary Sheet"}</definedName>
    <definedName name="wrn.Summary._2_1_3_1" localSheetId="12" hidden="1">{"CO",#N/A,FALSE,"Summary Sheet";"H2S",#N/A,FALSE,"Summary Sheet";"NOx",#N/A,FALSE,"Summary Sheet";"SO2",#N/A,FALSE,"Summary Sheet";"PM",#N/A,FALSE,"Summary Sheet";"TRS",#N/A,FALSE,"Summary Sheet";"VOCs",#N/A,FALSE,"Summary Sheet"}</definedName>
    <definedName name="wrn.Summary._2_1_3_1" localSheetId="7" hidden="1">{"CO",#N/A,FALSE,"Summary Sheet";"H2S",#N/A,FALSE,"Summary Sheet";"NOx",#N/A,FALSE,"Summary Sheet";"SO2",#N/A,FALSE,"Summary Sheet";"PM",#N/A,FALSE,"Summary Sheet";"TRS",#N/A,FALSE,"Summary Sheet";"VOCs",#N/A,FALSE,"Summary Sheet"}</definedName>
    <definedName name="wrn.Summary._2_1_3_1" localSheetId="14" hidden="1">{"CO",#N/A,FALSE,"Summary Sheet";"H2S",#N/A,FALSE,"Summary Sheet";"NOx",#N/A,FALSE,"Summary Sheet";"SO2",#N/A,FALSE,"Summary Sheet";"PM",#N/A,FALSE,"Summary Sheet";"TRS",#N/A,FALSE,"Summary Sheet";"VOCs",#N/A,FALSE,"Summary Sheet"}</definedName>
    <definedName name="wrn.Summary._2_1_3_1" hidden="1">{"CO",#N/A,FALSE,"Summary Sheet";"H2S",#N/A,FALSE,"Summary Sheet";"NOx",#N/A,FALSE,"Summary Sheet";"SO2",#N/A,FALSE,"Summary Sheet";"PM",#N/A,FALSE,"Summary Sheet";"TRS",#N/A,FALSE,"Summary Sheet";"VOCs",#N/A,FALSE,"Summary Sheet"}</definedName>
    <definedName name="wrn.Summary._2_1_3_2" localSheetId="12" hidden="1">{"CO",#N/A,FALSE,"Summary Sheet";"H2S",#N/A,FALSE,"Summary Sheet";"NOx",#N/A,FALSE,"Summary Sheet";"SO2",#N/A,FALSE,"Summary Sheet";"PM",#N/A,FALSE,"Summary Sheet";"TRS",#N/A,FALSE,"Summary Sheet";"VOCs",#N/A,FALSE,"Summary Sheet"}</definedName>
    <definedName name="wrn.Summary._2_1_3_2" localSheetId="7" hidden="1">{"CO",#N/A,FALSE,"Summary Sheet";"H2S",#N/A,FALSE,"Summary Sheet";"NOx",#N/A,FALSE,"Summary Sheet";"SO2",#N/A,FALSE,"Summary Sheet";"PM",#N/A,FALSE,"Summary Sheet";"TRS",#N/A,FALSE,"Summary Sheet";"VOCs",#N/A,FALSE,"Summary Sheet"}</definedName>
    <definedName name="wrn.Summary._2_1_3_2" localSheetId="14" hidden="1">{"CO",#N/A,FALSE,"Summary Sheet";"H2S",#N/A,FALSE,"Summary Sheet";"NOx",#N/A,FALSE,"Summary Sheet";"SO2",#N/A,FALSE,"Summary Sheet";"PM",#N/A,FALSE,"Summary Sheet";"TRS",#N/A,FALSE,"Summary Sheet";"VOCs",#N/A,FALSE,"Summary Sheet"}</definedName>
    <definedName name="wrn.Summary._2_1_3_2" hidden="1">{"CO",#N/A,FALSE,"Summary Sheet";"H2S",#N/A,FALSE,"Summary Sheet";"NOx",#N/A,FALSE,"Summary Sheet";"SO2",#N/A,FALSE,"Summary Sheet";"PM",#N/A,FALSE,"Summary Sheet";"TRS",#N/A,FALSE,"Summary Sheet";"VOCs",#N/A,FALSE,"Summary Sheet"}</definedName>
    <definedName name="wrn.Summary._2_1_4" localSheetId="12" hidden="1">{"CO",#N/A,FALSE,"Summary Sheet";"H2S",#N/A,FALSE,"Summary Sheet";"NOx",#N/A,FALSE,"Summary Sheet";"SO2",#N/A,FALSE,"Summary Sheet";"PM",#N/A,FALSE,"Summary Sheet";"TRS",#N/A,FALSE,"Summary Sheet";"VOCs",#N/A,FALSE,"Summary Sheet"}</definedName>
    <definedName name="wrn.Summary._2_1_4" localSheetId="7" hidden="1">{"CO",#N/A,FALSE,"Summary Sheet";"H2S",#N/A,FALSE,"Summary Sheet";"NOx",#N/A,FALSE,"Summary Sheet";"SO2",#N/A,FALSE,"Summary Sheet";"PM",#N/A,FALSE,"Summary Sheet";"TRS",#N/A,FALSE,"Summary Sheet";"VOCs",#N/A,FALSE,"Summary Sheet"}</definedName>
    <definedName name="wrn.Summary._2_1_4" localSheetId="14" hidden="1">{"CO",#N/A,FALSE,"Summary Sheet";"H2S",#N/A,FALSE,"Summary Sheet";"NOx",#N/A,FALSE,"Summary Sheet";"SO2",#N/A,FALSE,"Summary Sheet";"PM",#N/A,FALSE,"Summary Sheet";"TRS",#N/A,FALSE,"Summary Sheet";"VOCs",#N/A,FALSE,"Summary Sheet"}</definedName>
    <definedName name="wrn.Summary._2_1_4" hidden="1">{"CO",#N/A,FALSE,"Summary Sheet";"H2S",#N/A,FALSE,"Summary Sheet";"NOx",#N/A,FALSE,"Summary Sheet";"SO2",#N/A,FALSE,"Summary Sheet";"PM",#N/A,FALSE,"Summary Sheet";"TRS",#N/A,FALSE,"Summary Sheet";"VOCs",#N/A,FALSE,"Summary Sheet"}</definedName>
    <definedName name="wrn.Summary._2_1_4_1" localSheetId="12" hidden="1">{"CO",#N/A,FALSE,"Summary Sheet";"H2S",#N/A,FALSE,"Summary Sheet";"NOx",#N/A,FALSE,"Summary Sheet";"SO2",#N/A,FALSE,"Summary Sheet";"PM",#N/A,FALSE,"Summary Sheet";"TRS",#N/A,FALSE,"Summary Sheet";"VOCs",#N/A,FALSE,"Summary Sheet"}</definedName>
    <definedName name="wrn.Summary._2_1_4_1" localSheetId="7" hidden="1">{"CO",#N/A,FALSE,"Summary Sheet";"H2S",#N/A,FALSE,"Summary Sheet";"NOx",#N/A,FALSE,"Summary Sheet";"SO2",#N/A,FALSE,"Summary Sheet";"PM",#N/A,FALSE,"Summary Sheet";"TRS",#N/A,FALSE,"Summary Sheet";"VOCs",#N/A,FALSE,"Summary Sheet"}</definedName>
    <definedName name="wrn.Summary._2_1_4_1" localSheetId="14" hidden="1">{"CO",#N/A,FALSE,"Summary Sheet";"H2S",#N/A,FALSE,"Summary Sheet";"NOx",#N/A,FALSE,"Summary Sheet";"SO2",#N/A,FALSE,"Summary Sheet";"PM",#N/A,FALSE,"Summary Sheet";"TRS",#N/A,FALSE,"Summary Sheet";"VOCs",#N/A,FALSE,"Summary Sheet"}</definedName>
    <definedName name="wrn.Summary._2_1_4_1" hidden="1">{"CO",#N/A,FALSE,"Summary Sheet";"H2S",#N/A,FALSE,"Summary Sheet";"NOx",#N/A,FALSE,"Summary Sheet";"SO2",#N/A,FALSE,"Summary Sheet";"PM",#N/A,FALSE,"Summary Sheet";"TRS",#N/A,FALSE,"Summary Sheet";"VOCs",#N/A,FALSE,"Summary Sheet"}</definedName>
    <definedName name="wrn.Summary._2_1_4_2" localSheetId="12" hidden="1">{"CO",#N/A,FALSE,"Summary Sheet";"H2S",#N/A,FALSE,"Summary Sheet";"NOx",#N/A,FALSE,"Summary Sheet";"SO2",#N/A,FALSE,"Summary Sheet";"PM",#N/A,FALSE,"Summary Sheet";"TRS",#N/A,FALSE,"Summary Sheet";"VOCs",#N/A,FALSE,"Summary Sheet"}</definedName>
    <definedName name="wrn.Summary._2_1_4_2" localSheetId="7" hidden="1">{"CO",#N/A,FALSE,"Summary Sheet";"H2S",#N/A,FALSE,"Summary Sheet";"NOx",#N/A,FALSE,"Summary Sheet";"SO2",#N/A,FALSE,"Summary Sheet";"PM",#N/A,FALSE,"Summary Sheet";"TRS",#N/A,FALSE,"Summary Sheet";"VOCs",#N/A,FALSE,"Summary Sheet"}</definedName>
    <definedName name="wrn.Summary._2_1_4_2" localSheetId="14" hidden="1">{"CO",#N/A,FALSE,"Summary Sheet";"H2S",#N/A,FALSE,"Summary Sheet";"NOx",#N/A,FALSE,"Summary Sheet";"SO2",#N/A,FALSE,"Summary Sheet";"PM",#N/A,FALSE,"Summary Sheet";"TRS",#N/A,FALSE,"Summary Sheet";"VOCs",#N/A,FALSE,"Summary Sheet"}</definedName>
    <definedName name="wrn.Summary._2_1_4_2" hidden="1">{"CO",#N/A,FALSE,"Summary Sheet";"H2S",#N/A,FALSE,"Summary Sheet";"NOx",#N/A,FALSE,"Summary Sheet";"SO2",#N/A,FALSE,"Summary Sheet";"PM",#N/A,FALSE,"Summary Sheet";"TRS",#N/A,FALSE,"Summary Sheet";"VOCs",#N/A,FALSE,"Summary Sheet"}</definedName>
    <definedName name="wrn.Summary._2_1_5" localSheetId="12" hidden="1">{"CO",#N/A,FALSE,"Summary Sheet";"H2S",#N/A,FALSE,"Summary Sheet";"NOx",#N/A,FALSE,"Summary Sheet";"SO2",#N/A,FALSE,"Summary Sheet";"PM",#N/A,FALSE,"Summary Sheet";"TRS",#N/A,FALSE,"Summary Sheet";"VOCs",#N/A,FALSE,"Summary Sheet"}</definedName>
    <definedName name="wrn.Summary._2_1_5" localSheetId="7" hidden="1">{"CO",#N/A,FALSE,"Summary Sheet";"H2S",#N/A,FALSE,"Summary Sheet";"NOx",#N/A,FALSE,"Summary Sheet";"SO2",#N/A,FALSE,"Summary Sheet";"PM",#N/A,FALSE,"Summary Sheet";"TRS",#N/A,FALSE,"Summary Sheet";"VOCs",#N/A,FALSE,"Summary Sheet"}</definedName>
    <definedName name="wrn.Summary._2_1_5" localSheetId="14" hidden="1">{"CO",#N/A,FALSE,"Summary Sheet";"H2S",#N/A,FALSE,"Summary Sheet";"NOx",#N/A,FALSE,"Summary Sheet";"SO2",#N/A,FALSE,"Summary Sheet";"PM",#N/A,FALSE,"Summary Sheet";"TRS",#N/A,FALSE,"Summary Sheet";"VOCs",#N/A,FALSE,"Summary Sheet"}</definedName>
    <definedName name="wrn.Summary._2_1_5" hidden="1">{"CO",#N/A,FALSE,"Summary Sheet";"H2S",#N/A,FALSE,"Summary Sheet";"NOx",#N/A,FALSE,"Summary Sheet";"SO2",#N/A,FALSE,"Summary Sheet";"PM",#N/A,FALSE,"Summary Sheet";"TRS",#N/A,FALSE,"Summary Sheet";"VOCs",#N/A,FALSE,"Summary Sheet"}</definedName>
    <definedName name="wrn.Summary._2_1_5_1" localSheetId="12" hidden="1">{"CO",#N/A,FALSE,"Summary Sheet";"H2S",#N/A,FALSE,"Summary Sheet";"NOx",#N/A,FALSE,"Summary Sheet";"SO2",#N/A,FALSE,"Summary Sheet";"PM",#N/A,FALSE,"Summary Sheet";"TRS",#N/A,FALSE,"Summary Sheet";"VOCs",#N/A,FALSE,"Summary Sheet"}</definedName>
    <definedName name="wrn.Summary._2_1_5_1" localSheetId="7" hidden="1">{"CO",#N/A,FALSE,"Summary Sheet";"H2S",#N/A,FALSE,"Summary Sheet";"NOx",#N/A,FALSE,"Summary Sheet";"SO2",#N/A,FALSE,"Summary Sheet";"PM",#N/A,FALSE,"Summary Sheet";"TRS",#N/A,FALSE,"Summary Sheet";"VOCs",#N/A,FALSE,"Summary Sheet"}</definedName>
    <definedName name="wrn.Summary._2_1_5_1" localSheetId="14" hidden="1">{"CO",#N/A,FALSE,"Summary Sheet";"H2S",#N/A,FALSE,"Summary Sheet";"NOx",#N/A,FALSE,"Summary Sheet";"SO2",#N/A,FALSE,"Summary Sheet";"PM",#N/A,FALSE,"Summary Sheet";"TRS",#N/A,FALSE,"Summary Sheet";"VOCs",#N/A,FALSE,"Summary Sheet"}</definedName>
    <definedName name="wrn.Summary._2_1_5_1" hidden="1">{"CO",#N/A,FALSE,"Summary Sheet";"H2S",#N/A,FALSE,"Summary Sheet";"NOx",#N/A,FALSE,"Summary Sheet";"SO2",#N/A,FALSE,"Summary Sheet";"PM",#N/A,FALSE,"Summary Sheet";"TRS",#N/A,FALSE,"Summary Sheet";"VOCs",#N/A,FALSE,"Summary Sheet"}</definedName>
    <definedName name="wrn.Summary._2_1_5_2" localSheetId="12" hidden="1">{"CO",#N/A,FALSE,"Summary Sheet";"H2S",#N/A,FALSE,"Summary Sheet";"NOx",#N/A,FALSE,"Summary Sheet";"SO2",#N/A,FALSE,"Summary Sheet";"PM",#N/A,FALSE,"Summary Sheet";"TRS",#N/A,FALSE,"Summary Sheet";"VOCs",#N/A,FALSE,"Summary Sheet"}</definedName>
    <definedName name="wrn.Summary._2_1_5_2" localSheetId="7" hidden="1">{"CO",#N/A,FALSE,"Summary Sheet";"H2S",#N/A,FALSE,"Summary Sheet";"NOx",#N/A,FALSE,"Summary Sheet";"SO2",#N/A,FALSE,"Summary Sheet";"PM",#N/A,FALSE,"Summary Sheet";"TRS",#N/A,FALSE,"Summary Sheet";"VOCs",#N/A,FALSE,"Summary Sheet"}</definedName>
    <definedName name="wrn.Summary._2_1_5_2" localSheetId="14" hidden="1">{"CO",#N/A,FALSE,"Summary Sheet";"H2S",#N/A,FALSE,"Summary Sheet";"NOx",#N/A,FALSE,"Summary Sheet";"SO2",#N/A,FALSE,"Summary Sheet";"PM",#N/A,FALSE,"Summary Sheet";"TRS",#N/A,FALSE,"Summary Sheet";"VOCs",#N/A,FALSE,"Summary Sheet"}</definedName>
    <definedName name="wrn.Summary._2_1_5_2" hidden="1">{"CO",#N/A,FALSE,"Summary Sheet";"H2S",#N/A,FALSE,"Summary Sheet";"NOx",#N/A,FALSE,"Summary Sheet";"SO2",#N/A,FALSE,"Summary Sheet";"PM",#N/A,FALSE,"Summary Sheet";"TRS",#N/A,FALSE,"Summary Sheet";"VOCs",#N/A,FALSE,"Summary Sheet"}</definedName>
    <definedName name="wrn.Summary._2_2" localSheetId="12" hidden="1">{"CO",#N/A,FALSE,"Summary Sheet";"H2S",#N/A,FALSE,"Summary Sheet";"NOx",#N/A,FALSE,"Summary Sheet";"SO2",#N/A,FALSE,"Summary Sheet";"PM",#N/A,FALSE,"Summary Sheet";"TRS",#N/A,FALSE,"Summary Sheet";"VOCs",#N/A,FALSE,"Summary Sheet"}</definedName>
    <definedName name="wrn.Summary._2_2" localSheetId="7" hidden="1">{"CO",#N/A,FALSE,"Summary Sheet";"H2S",#N/A,FALSE,"Summary Sheet";"NOx",#N/A,FALSE,"Summary Sheet";"SO2",#N/A,FALSE,"Summary Sheet";"PM",#N/A,FALSE,"Summary Sheet";"TRS",#N/A,FALSE,"Summary Sheet";"VOCs",#N/A,FALSE,"Summary Sheet"}</definedName>
    <definedName name="wrn.Summary._2_2" localSheetId="14" hidden="1">{"CO",#N/A,FALSE,"Summary Sheet";"H2S",#N/A,FALSE,"Summary Sheet";"NOx",#N/A,FALSE,"Summary Sheet";"SO2",#N/A,FALSE,"Summary Sheet";"PM",#N/A,FALSE,"Summary Sheet";"TRS",#N/A,FALSE,"Summary Sheet";"VOCs",#N/A,FALSE,"Summary Sheet"}</definedName>
    <definedName name="wrn.Summary._2_2" hidden="1">{"CO",#N/A,FALSE,"Summary Sheet";"H2S",#N/A,FALSE,"Summary Sheet";"NOx",#N/A,FALSE,"Summary Sheet";"SO2",#N/A,FALSE,"Summary Sheet";"PM",#N/A,FALSE,"Summary Sheet";"TRS",#N/A,FALSE,"Summary Sheet";"VOCs",#N/A,FALSE,"Summary Sheet"}</definedName>
    <definedName name="wrn.Summary._2_2_1" localSheetId="12" hidden="1">{"CO",#N/A,FALSE,"Summary Sheet";"H2S",#N/A,FALSE,"Summary Sheet";"NOx",#N/A,FALSE,"Summary Sheet";"SO2",#N/A,FALSE,"Summary Sheet";"PM",#N/A,FALSE,"Summary Sheet";"TRS",#N/A,FALSE,"Summary Sheet";"VOCs",#N/A,FALSE,"Summary Sheet"}</definedName>
    <definedName name="wrn.Summary._2_2_1" localSheetId="7" hidden="1">{"CO",#N/A,FALSE,"Summary Sheet";"H2S",#N/A,FALSE,"Summary Sheet";"NOx",#N/A,FALSE,"Summary Sheet";"SO2",#N/A,FALSE,"Summary Sheet";"PM",#N/A,FALSE,"Summary Sheet";"TRS",#N/A,FALSE,"Summary Sheet";"VOCs",#N/A,FALSE,"Summary Sheet"}</definedName>
    <definedName name="wrn.Summary._2_2_1" localSheetId="14" hidden="1">{"CO",#N/A,FALSE,"Summary Sheet";"H2S",#N/A,FALSE,"Summary Sheet";"NOx",#N/A,FALSE,"Summary Sheet";"SO2",#N/A,FALSE,"Summary Sheet";"PM",#N/A,FALSE,"Summary Sheet";"TRS",#N/A,FALSE,"Summary Sheet";"VOCs",#N/A,FALSE,"Summary Sheet"}</definedName>
    <definedName name="wrn.Summary._2_2_1" hidden="1">{"CO",#N/A,FALSE,"Summary Sheet";"H2S",#N/A,FALSE,"Summary Sheet";"NOx",#N/A,FALSE,"Summary Sheet";"SO2",#N/A,FALSE,"Summary Sheet";"PM",#N/A,FALSE,"Summary Sheet";"TRS",#N/A,FALSE,"Summary Sheet";"VOCs",#N/A,FALSE,"Summary Sheet"}</definedName>
    <definedName name="wrn.Summary._2_2_1_1" localSheetId="12" hidden="1">{"CO",#N/A,FALSE,"Summary Sheet";"H2S",#N/A,FALSE,"Summary Sheet";"NOx",#N/A,FALSE,"Summary Sheet";"SO2",#N/A,FALSE,"Summary Sheet";"PM",#N/A,FALSE,"Summary Sheet";"TRS",#N/A,FALSE,"Summary Sheet";"VOCs",#N/A,FALSE,"Summary Sheet"}</definedName>
    <definedName name="wrn.Summary._2_2_1_1" localSheetId="7" hidden="1">{"CO",#N/A,FALSE,"Summary Sheet";"H2S",#N/A,FALSE,"Summary Sheet";"NOx",#N/A,FALSE,"Summary Sheet";"SO2",#N/A,FALSE,"Summary Sheet";"PM",#N/A,FALSE,"Summary Sheet";"TRS",#N/A,FALSE,"Summary Sheet";"VOCs",#N/A,FALSE,"Summary Sheet"}</definedName>
    <definedName name="wrn.Summary._2_2_1_1" localSheetId="14" hidden="1">{"CO",#N/A,FALSE,"Summary Sheet";"H2S",#N/A,FALSE,"Summary Sheet";"NOx",#N/A,FALSE,"Summary Sheet";"SO2",#N/A,FALSE,"Summary Sheet";"PM",#N/A,FALSE,"Summary Sheet";"TRS",#N/A,FALSE,"Summary Sheet";"VOCs",#N/A,FALSE,"Summary Sheet"}</definedName>
    <definedName name="wrn.Summary._2_2_1_1" hidden="1">{"CO",#N/A,FALSE,"Summary Sheet";"H2S",#N/A,FALSE,"Summary Sheet";"NOx",#N/A,FALSE,"Summary Sheet";"SO2",#N/A,FALSE,"Summary Sheet";"PM",#N/A,FALSE,"Summary Sheet";"TRS",#N/A,FALSE,"Summary Sheet";"VOCs",#N/A,FALSE,"Summary Sheet"}</definedName>
    <definedName name="wrn.Summary._2_2_1_2" localSheetId="12" hidden="1">{"CO",#N/A,FALSE,"Summary Sheet";"H2S",#N/A,FALSE,"Summary Sheet";"NOx",#N/A,FALSE,"Summary Sheet";"SO2",#N/A,FALSE,"Summary Sheet";"PM",#N/A,FALSE,"Summary Sheet";"TRS",#N/A,FALSE,"Summary Sheet";"VOCs",#N/A,FALSE,"Summary Sheet"}</definedName>
    <definedName name="wrn.Summary._2_2_1_2" localSheetId="7" hidden="1">{"CO",#N/A,FALSE,"Summary Sheet";"H2S",#N/A,FALSE,"Summary Sheet";"NOx",#N/A,FALSE,"Summary Sheet";"SO2",#N/A,FALSE,"Summary Sheet";"PM",#N/A,FALSE,"Summary Sheet";"TRS",#N/A,FALSE,"Summary Sheet";"VOCs",#N/A,FALSE,"Summary Sheet"}</definedName>
    <definedName name="wrn.Summary._2_2_1_2" localSheetId="14" hidden="1">{"CO",#N/A,FALSE,"Summary Sheet";"H2S",#N/A,FALSE,"Summary Sheet";"NOx",#N/A,FALSE,"Summary Sheet";"SO2",#N/A,FALSE,"Summary Sheet";"PM",#N/A,FALSE,"Summary Sheet";"TRS",#N/A,FALSE,"Summary Sheet";"VOCs",#N/A,FALSE,"Summary Sheet"}</definedName>
    <definedName name="wrn.Summary._2_2_1_2" hidden="1">{"CO",#N/A,FALSE,"Summary Sheet";"H2S",#N/A,FALSE,"Summary Sheet";"NOx",#N/A,FALSE,"Summary Sheet";"SO2",#N/A,FALSE,"Summary Sheet";"PM",#N/A,FALSE,"Summary Sheet";"TRS",#N/A,FALSE,"Summary Sheet";"VOCs",#N/A,FALSE,"Summary Sheet"}</definedName>
    <definedName name="wrn.Summary._2_2_2" localSheetId="12" hidden="1">{"CO",#N/A,FALSE,"Summary Sheet";"H2S",#N/A,FALSE,"Summary Sheet";"NOx",#N/A,FALSE,"Summary Sheet";"SO2",#N/A,FALSE,"Summary Sheet";"PM",#N/A,FALSE,"Summary Sheet";"TRS",#N/A,FALSE,"Summary Sheet";"VOCs",#N/A,FALSE,"Summary Sheet"}</definedName>
    <definedName name="wrn.Summary._2_2_2" localSheetId="7" hidden="1">{"CO",#N/A,FALSE,"Summary Sheet";"H2S",#N/A,FALSE,"Summary Sheet";"NOx",#N/A,FALSE,"Summary Sheet";"SO2",#N/A,FALSE,"Summary Sheet";"PM",#N/A,FALSE,"Summary Sheet";"TRS",#N/A,FALSE,"Summary Sheet";"VOCs",#N/A,FALSE,"Summary Sheet"}</definedName>
    <definedName name="wrn.Summary._2_2_2" localSheetId="14" hidden="1">{"CO",#N/A,FALSE,"Summary Sheet";"H2S",#N/A,FALSE,"Summary Sheet";"NOx",#N/A,FALSE,"Summary Sheet";"SO2",#N/A,FALSE,"Summary Sheet";"PM",#N/A,FALSE,"Summary Sheet";"TRS",#N/A,FALSE,"Summary Sheet";"VOCs",#N/A,FALSE,"Summary Sheet"}</definedName>
    <definedName name="wrn.Summary._2_2_2" hidden="1">{"CO",#N/A,FALSE,"Summary Sheet";"H2S",#N/A,FALSE,"Summary Sheet";"NOx",#N/A,FALSE,"Summary Sheet";"SO2",#N/A,FALSE,"Summary Sheet";"PM",#N/A,FALSE,"Summary Sheet";"TRS",#N/A,FALSE,"Summary Sheet";"VOCs",#N/A,FALSE,"Summary Sheet"}</definedName>
    <definedName name="wrn.Summary._2_2_2_1" localSheetId="12" hidden="1">{"CO",#N/A,FALSE,"Summary Sheet";"H2S",#N/A,FALSE,"Summary Sheet";"NOx",#N/A,FALSE,"Summary Sheet";"SO2",#N/A,FALSE,"Summary Sheet";"PM",#N/A,FALSE,"Summary Sheet";"TRS",#N/A,FALSE,"Summary Sheet";"VOCs",#N/A,FALSE,"Summary Sheet"}</definedName>
    <definedName name="wrn.Summary._2_2_2_1" localSheetId="7" hidden="1">{"CO",#N/A,FALSE,"Summary Sheet";"H2S",#N/A,FALSE,"Summary Sheet";"NOx",#N/A,FALSE,"Summary Sheet";"SO2",#N/A,FALSE,"Summary Sheet";"PM",#N/A,FALSE,"Summary Sheet";"TRS",#N/A,FALSE,"Summary Sheet";"VOCs",#N/A,FALSE,"Summary Sheet"}</definedName>
    <definedName name="wrn.Summary._2_2_2_1" localSheetId="14" hidden="1">{"CO",#N/A,FALSE,"Summary Sheet";"H2S",#N/A,FALSE,"Summary Sheet";"NOx",#N/A,FALSE,"Summary Sheet";"SO2",#N/A,FALSE,"Summary Sheet";"PM",#N/A,FALSE,"Summary Sheet";"TRS",#N/A,FALSE,"Summary Sheet";"VOCs",#N/A,FALSE,"Summary Sheet"}</definedName>
    <definedName name="wrn.Summary._2_2_2_1" hidden="1">{"CO",#N/A,FALSE,"Summary Sheet";"H2S",#N/A,FALSE,"Summary Sheet";"NOx",#N/A,FALSE,"Summary Sheet";"SO2",#N/A,FALSE,"Summary Sheet";"PM",#N/A,FALSE,"Summary Sheet";"TRS",#N/A,FALSE,"Summary Sheet";"VOCs",#N/A,FALSE,"Summary Sheet"}</definedName>
    <definedName name="wrn.Summary._2_2_2_2" localSheetId="12" hidden="1">{"CO",#N/A,FALSE,"Summary Sheet";"H2S",#N/A,FALSE,"Summary Sheet";"NOx",#N/A,FALSE,"Summary Sheet";"SO2",#N/A,FALSE,"Summary Sheet";"PM",#N/A,FALSE,"Summary Sheet";"TRS",#N/A,FALSE,"Summary Sheet";"VOCs",#N/A,FALSE,"Summary Sheet"}</definedName>
    <definedName name="wrn.Summary._2_2_2_2" localSheetId="7" hidden="1">{"CO",#N/A,FALSE,"Summary Sheet";"H2S",#N/A,FALSE,"Summary Sheet";"NOx",#N/A,FALSE,"Summary Sheet";"SO2",#N/A,FALSE,"Summary Sheet";"PM",#N/A,FALSE,"Summary Sheet";"TRS",#N/A,FALSE,"Summary Sheet";"VOCs",#N/A,FALSE,"Summary Sheet"}</definedName>
    <definedName name="wrn.Summary._2_2_2_2" localSheetId="14" hidden="1">{"CO",#N/A,FALSE,"Summary Sheet";"H2S",#N/A,FALSE,"Summary Sheet";"NOx",#N/A,FALSE,"Summary Sheet";"SO2",#N/A,FALSE,"Summary Sheet";"PM",#N/A,FALSE,"Summary Sheet";"TRS",#N/A,FALSE,"Summary Sheet";"VOCs",#N/A,FALSE,"Summary Sheet"}</definedName>
    <definedName name="wrn.Summary._2_2_2_2" hidden="1">{"CO",#N/A,FALSE,"Summary Sheet";"H2S",#N/A,FALSE,"Summary Sheet";"NOx",#N/A,FALSE,"Summary Sheet";"SO2",#N/A,FALSE,"Summary Sheet";"PM",#N/A,FALSE,"Summary Sheet";"TRS",#N/A,FALSE,"Summary Sheet";"VOCs",#N/A,FALSE,"Summary Sheet"}</definedName>
    <definedName name="wrn.Summary._2_2_3" localSheetId="12" hidden="1">{"CO",#N/A,FALSE,"Summary Sheet";"H2S",#N/A,FALSE,"Summary Sheet";"NOx",#N/A,FALSE,"Summary Sheet";"SO2",#N/A,FALSE,"Summary Sheet";"PM",#N/A,FALSE,"Summary Sheet";"TRS",#N/A,FALSE,"Summary Sheet";"VOCs",#N/A,FALSE,"Summary Sheet"}</definedName>
    <definedName name="wrn.Summary._2_2_3" localSheetId="7" hidden="1">{"CO",#N/A,FALSE,"Summary Sheet";"H2S",#N/A,FALSE,"Summary Sheet";"NOx",#N/A,FALSE,"Summary Sheet";"SO2",#N/A,FALSE,"Summary Sheet";"PM",#N/A,FALSE,"Summary Sheet";"TRS",#N/A,FALSE,"Summary Sheet";"VOCs",#N/A,FALSE,"Summary Sheet"}</definedName>
    <definedName name="wrn.Summary._2_2_3" localSheetId="14" hidden="1">{"CO",#N/A,FALSE,"Summary Sheet";"H2S",#N/A,FALSE,"Summary Sheet";"NOx",#N/A,FALSE,"Summary Sheet";"SO2",#N/A,FALSE,"Summary Sheet";"PM",#N/A,FALSE,"Summary Sheet";"TRS",#N/A,FALSE,"Summary Sheet";"VOCs",#N/A,FALSE,"Summary Sheet"}</definedName>
    <definedName name="wrn.Summary._2_2_3" hidden="1">{"CO",#N/A,FALSE,"Summary Sheet";"H2S",#N/A,FALSE,"Summary Sheet";"NOx",#N/A,FALSE,"Summary Sheet";"SO2",#N/A,FALSE,"Summary Sheet";"PM",#N/A,FALSE,"Summary Sheet";"TRS",#N/A,FALSE,"Summary Sheet";"VOCs",#N/A,FALSE,"Summary Sheet"}</definedName>
    <definedName name="wrn.Summary._2_2_3_1" localSheetId="12" hidden="1">{"CO",#N/A,FALSE,"Summary Sheet";"H2S",#N/A,FALSE,"Summary Sheet";"NOx",#N/A,FALSE,"Summary Sheet";"SO2",#N/A,FALSE,"Summary Sheet";"PM",#N/A,FALSE,"Summary Sheet";"TRS",#N/A,FALSE,"Summary Sheet";"VOCs",#N/A,FALSE,"Summary Sheet"}</definedName>
    <definedName name="wrn.Summary._2_2_3_1" localSheetId="7" hidden="1">{"CO",#N/A,FALSE,"Summary Sheet";"H2S",#N/A,FALSE,"Summary Sheet";"NOx",#N/A,FALSE,"Summary Sheet";"SO2",#N/A,FALSE,"Summary Sheet";"PM",#N/A,FALSE,"Summary Sheet";"TRS",#N/A,FALSE,"Summary Sheet";"VOCs",#N/A,FALSE,"Summary Sheet"}</definedName>
    <definedName name="wrn.Summary._2_2_3_1" localSheetId="14" hidden="1">{"CO",#N/A,FALSE,"Summary Sheet";"H2S",#N/A,FALSE,"Summary Sheet";"NOx",#N/A,FALSE,"Summary Sheet";"SO2",#N/A,FALSE,"Summary Sheet";"PM",#N/A,FALSE,"Summary Sheet";"TRS",#N/A,FALSE,"Summary Sheet";"VOCs",#N/A,FALSE,"Summary Sheet"}</definedName>
    <definedName name="wrn.Summary._2_2_3_1" hidden="1">{"CO",#N/A,FALSE,"Summary Sheet";"H2S",#N/A,FALSE,"Summary Sheet";"NOx",#N/A,FALSE,"Summary Sheet";"SO2",#N/A,FALSE,"Summary Sheet";"PM",#N/A,FALSE,"Summary Sheet";"TRS",#N/A,FALSE,"Summary Sheet";"VOCs",#N/A,FALSE,"Summary Sheet"}</definedName>
    <definedName name="wrn.Summary._2_2_3_2" localSheetId="12" hidden="1">{"CO",#N/A,FALSE,"Summary Sheet";"H2S",#N/A,FALSE,"Summary Sheet";"NOx",#N/A,FALSE,"Summary Sheet";"SO2",#N/A,FALSE,"Summary Sheet";"PM",#N/A,FALSE,"Summary Sheet";"TRS",#N/A,FALSE,"Summary Sheet";"VOCs",#N/A,FALSE,"Summary Sheet"}</definedName>
    <definedName name="wrn.Summary._2_2_3_2" localSheetId="7" hidden="1">{"CO",#N/A,FALSE,"Summary Sheet";"H2S",#N/A,FALSE,"Summary Sheet";"NOx",#N/A,FALSE,"Summary Sheet";"SO2",#N/A,FALSE,"Summary Sheet";"PM",#N/A,FALSE,"Summary Sheet";"TRS",#N/A,FALSE,"Summary Sheet";"VOCs",#N/A,FALSE,"Summary Sheet"}</definedName>
    <definedName name="wrn.Summary._2_2_3_2" localSheetId="14" hidden="1">{"CO",#N/A,FALSE,"Summary Sheet";"H2S",#N/A,FALSE,"Summary Sheet";"NOx",#N/A,FALSE,"Summary Sheet";"SO2",#N/A,FALSE,"Summary Sheet";"PM",#N/A,FALSE,"Summary Sheet";"TRS",#N/A,FALSE,"Summary Sheet";"VOCs",#N/A,FALSE,"Summary Sheet"}</definedName>
    <definedName name="wrn.Summary._2_2_3_2" hidden="1">{"CO",#N/A,FALSE,"Summary Sheet";"H2S",#N/A,FALSE,"Summary Sheet";"NOx",#N/A,FALSE,"Summary Sheet";"SO2",#N/A,FALSE,"Summary Sheet";"PM",#N/A,FALSE,"Summary Sheet";"TRS",#N/A,FALSE,"Summary Sheet";"VOCs",#N/A,FALSE,"Summary Sheet"}</definedName>
    <definedName name="wrn.Summary._2_2_4" localSheetId="12" hidden="1">{"CO",#N/A,FALSE,"Summary Sheet";"H2S",#N/A,FALSE,"Summary Sheet";"NOx",#N/A,FALSE,"Summary Sheet";"SO2",#N/A,FALSE,"Summary Sheet";"PM",#N/A,FALSE,"Summary Sheet";"TRS",#N/A,FALSE,"Summary Sheet";"VOCs",#N/A,FALSE,"Summary Sheet"}</definedName>
    <definedName name="wrn.Summary._2_2_4" localSheetId="7" hidden="1">{"CO",#N/A,FALSE,"Summary Sheet";"H2S",#N/A,FALSE,"Summary Sheet";"NOx",#N/A,FALSE,"Summary Sheet";"SO2",#N/A,FALSE,"Summary Sheet";"PM",#N/A,FALSE,"Summary Sheet";"TRS",#N/A,FALSE,"Summary Sheet";"VOCs",#N/A,FALSE,"Summary Sheet"}</definedName>
    <definedName name="wrn.Summary._2_2_4" localSheetId="14" hidden="1">{"CO",#N/A,FALSE,"Summary Sheet";"H2S",#N/A,FALSE,"Summary Sheet";"NOx",#N/A,FALSE,"Summary Sheet";"SO2",#N/A,FALSE,"Summary Sheet";"PM",#N/A,FALSE,"Summary Sheet";"TRS",#N/A,FALSE,"Summary Sheet";"VOCs",#N/A,FALSE,"Summary Sheet"}</definedName>
    <definedName name="wrn.Summary._2_2_4" hidden="1">{"CO",#N/A,FALSE,"Summary Sheet";"H2S",#N/A,FALSE,"Summary Sheet";"NOx",#N/A,FALSE,"Summary Sheet";"SO2",#N/A,FALSE,"Summary Sheet";"PM",#N/A,FALSE,"Summary Sheet";"TRS",#N/A,FALSE,"Summary Sheet";"VOCs",#N/A,FALSE,"Summary Sheet"}</definedName>
    <definedName name="wrn.Summary._2_2_4_1" localSheetId="12" hidden="1">{"CO",#N/A,FALSE,"Summary Sheet";"H2S",#N/A,FALSE,"Summary Sheet";"NOx",#N/A,FALSE,"Summary Sheet";"SO2",#N/A,FALSE,"Summary Sheet";"PM",#N/A,FALSE,"Summary Sheet";"TRS",#N/A,FALSE,"Summary Sheet";"VOCs",#N/A,FALSE,"Summary Sheet"}</definedName>
    <definedName name="wrn.Summary._2_2_4_1" localSheetId="7" hidden="1">{"CO",#N/A,FALSE,"Summary Sheet";"H2S",#N/A,FALSE,"Summary Sheet";"NOx",#N/A,FALSE,"Summary Sheet";"SO2",#N/A,FALSE,"Summary Sheet";"PM",#N/A,FALSE,"Summary Sheet";"TRS",#N/A,FALSE,"Summary Sheet";"VOCs",#N/A,FALSE,"Summary Sheet"}</definedName>
    <definedName name="wrn.Summary._2_2_4_1" localSheetId="14" hidden="1">{"CO",#N/A,FALSE,"Summary Sheet";"H2S",#N/A,FALSE,"Summary Sheet";"NOx",#N/A,FALSE,"Summary Sheet";"SO2",#N/A,FALSE,"Summary Sheet";"PM",#N/A,FALSE,"Summary Sheet";"TRS",#N/A,FALSE,"Summary Sheet";"VOCs",#N/A,FALSE,"Summary Sheet"}</definedName>
    <definedName name="wrn.Summary._2_2_4_1" hidden="1">{"CO",#N/A,FALSE,"Summary Sheet";"H2S",#N/A,FALSE,"Summary Sheet";"NOx",#N/A,FALSE,"Summary Sheet";"SO2",#N/A,FALSE,"Summary Sheet";"PM",#N/A,FALSE,"Summary Sheet";"TRS",#N/A,FALSE,"Summary Sheet";"VOCs",#N/A,FALSE,"Summary Sheet"}</definedName>
    <definedName name="wrn.Summary._2_2_4_2" localSheetId="12" hidden="1">{"CO",#N/A,FALSE,"Summary Sheet";"H2S",#N/A,FALSE,"Summary Sheet";"NOx",#N/A,FALSE,"Summary Sheet";"SO2",#N/A,FALSE,"Summary Sheet";"PM",#N/A,FALSE,"Summary Sheet";"TRS",#N/A,FALSE,"Summary Sheet";"VOCs",#N/A,FALSE,"Summary Sheet"}</definedName>
    <definedName name="wrn.Summary._2_2_4_2" localSheetId="7" hidden="1">{"CO",#N/A,FALSE,"Summary Sheet";"H2S",#N/A,FALSE,"Summary Sheet";"NOx",#N/A,FALSE,"Summary Sheet";"SO2",#N/A,FALSE,"Summary Sheet";"PM",#N/A,FALSE,"Summary Sheet";"TRS",#N/A,FALSE,"Summary Sheet";"VOCs",#N/A,FALSE,"Summary Sheet"}</definedName>
    <definedName name="wrn.Summary._2_2_4_2" localSheetId="14" hidden="1">{"CO",#N/A,FALSE,"Summary Sheet";"H2S",#N/A,FALSE,"Summary Sheet";"NOx",#N/A,FALSE,"Summary Sheet";"SO2",#N/A,FALSE,"Summary Sheet";"PM",#N/A,FALSE,"Summary Sheet";"TRS",#N/A,FALSE,"Summary Sheet";"VOCs",#N/A,FALSE,"Summary Sheet"}</definedName>
    <definedName name="wrn.Summary._2_2_4_2" hidden="1">{"CO",#N/A,FALSE,"Summary Sheet";"H2S",#N/A,FALSE,"Summary Sheet";"NOx",#N/A,FALSE,"Summary Sheet";"SO2",#N/A,FALSE,"Summary Sheet";"PM",#N/A,FALSE,"Summary Sheet";"TRS",#N/A,FALSE,"Summary Sheet";"VOCs",#N/A,FALSE,"Summary Sheet"}</definedName>
    <definedName name="wrn.Summary._2_2_5" localSheetId="12" hidden="1">{"CO",#N/A,FALSE,"Summary Sheet";"H2S",#N/A,FALSE,"Summary Sheet";"NOx",#N/A,FALSE,"Summary Sheet";"SO2",#N/A,FALSE,"Summary Sheet";"PM",#N/A,FALSE,"Summary Sheet";"TRS",#N/A,FALSE,"Summary Sheet";"VOCs",#N/A,FALSE,"Summary Sheet"}</definedName>
    <definedName name="wrn.Summary._2_2_5" localSheetId="7" hidden="1">{"CO",#N/A,FALSE,"Summary Sheet";"H2S",#N/A,FALSE,"Summary Sheet";"NOx",#N/A,FALSE,"Summary Sheet";"SO2",#N/A,FALSE,"Summary Sheet";"PM",#N/A,FALSE,"Summary Sheet";"TRS",#N/A,FALSE,"Summary Sheet";"VOCs",#N/A,FALSE,"Summary Sheet"}</definedName>
    <definedName name="wrn.Summary._2_2_5" localSheetId="14" hidden="1">{"CO",#N/A,FALSE,"Summary Sheet";"H2S",#N/A,FALSE,"Summary Sheet";"NOx",#N/A,FALSE,"Summary Sheet";"SO2",#N/A,FALSE,"Summary Sheet";"PM",#N/A,FALSE,"Summary Sheet";"TRS",#N/A,FALSE,"Summary Sheet";"VOCs",#N/A,FALSE,"Summary Sheet"}</definedName>
    <definedName name="wrn.Summary._2_2_5" hidden="1">{"CO",#N/A,FALSE,"Summary Sheet";"H2S",#N/A,FALSE,"Summary Sheet";"NOx",#N/A,FALSE,"Summary Sheet";"SO2",#N/A,FALSE,"Summary Sheet";"PM",#N/A,FALSE,"Summary Sheet";"TRS",#N/A,FALSE,"Summary Sheet";"VOCs",#N/A,FALSE,"Summary Sheet"}</definedName>
    <definedName name="wrn.Summary._2_2_5_1" localSheetId="12" hidden="1">{"CO",#N/A,FALSE,"Summary Sheet";"H2S",#N/A,FALSE,"Summary Sheet";"NOx",#N/A,FALSE,"Summary Sheet";"SO2",#N/A,FALSE,"Summary Sheet";"PM",#N/A,FALSE,"Summary Sheet";"TRS",#N/A,FALSE,"Summary Sheet";"VOCs",#N/A,FALSE,"Summary Sheet"}</definedName>
    <definedName name="wrn.Summary._2_2_5_1" localSheetId="7" hidden="1">{"CO",#N/A,FALSE,"Summary Sheet";"H2S",#N/A,FALSE,"Summary Sheet";"NOx",#N/A,FALSE,"Summary Sheet";"SO2",#N/A,FALSE,"Summary Sheet";"PM",#N/A,FALSE,"Summary Sheet";"TRS",#N/A,FALSE,"Summary Sheet";"VOCs",#N/A,FALSE,"Summary Sheet"}</definedName>
    <definedName name="wrn.Summary._2_2_5_1" localSheetId="14" hidden="1">{"CO",#N/A,FALSE,"Summary Sheet";"H2S",#N/A,FALSE,"Summary Sheet";"NOx",#N/A,FALSE,"Summary Sheet";"SO2",#N/A,FALSE,"Summary Sheet";"PM",#N/A,FALSE,"Summary Sheet";"TRS",#N/A,FALSE,"Summary Sheet";"VOCs",#N/A,FALSE,"Summary Sheet"}</definedName>
    <definedName name="wrn.Summary._2_2_5_1" hidden="1">{"CO",#N/A,FALSE,"Summary Sheet";"H2S",#N/A,FALSE,"Summary Sheet";"NOx",#N/A,FALSE,"Summary Sheet";"SO2",#N/A,FALSE,"Summary Sheet";"PM",#N/A,FALSE,"Summary Sheet";"TRS",#N/A,FALSE,"Summary Sheet";"VOCs",#N/A,FALSE,"Summary Sheet"}</definedName>
    <definedName name="wrn.Summary._2_2_5_2" localSheetId="12" hidden="1">{"CO",#N/A,FALSE,"Summary Sheet";"H2S",#N/A,FALSE,"Summary Sheet";"NOx",#N/A,FALSE,"Summary Sheet";"SO2",#N/A,FALSE,"Summary Sheet";"PM",#N/A,FALSE,"Summary Sheet";"TRS",#N/A,FALSE,"Summary Sheet";"VOCs",#N/A,FALSE,"Summary Sheet"}</definedName>
    <definedName name="wrn.Summary._2_2_5_2" localSheetId="7" hidden="1">{"CO",#N/A,FALSE,"Summary Sheet";"H2S",#N/A,FALSE,"Summary Sheet";"NOx",#N/A,FALSE,"Summary Sheet";"SO2",#N/A,FALSE,"Summary Sheet";"PM",#N/A,FALSE,"Summary Sheet";"TRS",#N/A,FALSE,"Summary Sheet";"VOCs",#N/A,FALSE,"Summary Sheet"}</definedName>
    <definedName name="wrn.Summary._2_2_5_2" localSheetId="14" hidden="1">{"CO",#N/A,FALSE,"Summary Sheet";"H2S",#N/A,FALSE,"Summary Sheet";"NOx",#N/A,FALSE,"Summary Sheet";"SO2",#N/A,FALSE,"Summary Sheet";"PM",#N/A,FALSE,"Summary Sheet";"TRS",#N/A,FALSE,"Summary Sheet";"VOCs",#N/A,FALSE,"Summary Sheet"}</definedName>
    <definedName name="wrn.Summary._2_2_5_2" hidden="1">{"CO",#N/A,FALSE,"Summary Sheet";"H2S",#N/A,FALSE,"Summary Sheet";"NOx",#N/A,FALSE,"Summary Sheet";"SO2",#N/A,FALSE,"Summary Sheet";"PM",#N/A,FALSE,"Summary Sheet";"TRS",#N/A,FALSE,"Summary Sheet";"VOCs",#N/A,FALSE,"Summary Sheet"}</definedName>
    <definedName name="wrn.Summary._2_3" localSheetId="12" hidden="1">{"CO",#N/A,FALSE,"Summary Sheet";"H2S",#N/A,FALSE,"Summary Sheet";"NOx",#N/A,FALSE,"Summary Sheet";"SO2",#N/A,FALSE,"Summary Sheet";"PM",#N/A,FALSE,"Summary Sheet";"TRS",#N/A,FALSE,"Summary Sheet";"VOCs",#N/A,FALSE,"Summary Sheet"}</definedName>
    <definedName name="wrn.Summary._2_3" localSheetId="7" hidden="1">{"CO",#N/A,FALSE,"Summary Sheet";"H2S",#N/A,FALSE,"Summary Sheet";"NOx",#N/A,FALSE,"Summary Sheet";"SO2",#N/A,FALSE,"Summary Sheet";"PM",#N/A,FALSE,"Summary Sheet";"TRS",#N/A,FALSE,"Summary Sheet";"VOCs",#N/A,FALSE,"Summary Sheet"}</definedName>
    <definedName name="wrn.Summary._2_3" localSheetId="14" hidden="1">{"CO",#N/A,FALSE,"Summary Sheet";"H2S",#N/A,FALSE,"Summary Sheet";"NOx",#N/A,FALSE,"Summary Sheet";"SO2",#N/A,FALSE,"Summary Sheet";"PM",#N/A,FALSE,"Summary Sheet";"TRS",#N/A,FALSE,"Summary Sheet";"VOCs",#N/A,FALSE,"Summary Sheet"}</definedName>
    <definedName name="wrn.Summary._2_3" hidden="1">{"CO",#N/A,FALSE,"Summary Sheet";"H2S",#N/A,FALSE,"Summary Sheet";"NOx",#N/A,FALSE,"Summary Sheet";"SO2",#N/A,FALSE,"Summary Sheet";"PM",#N/A,FALSE,"Summary Sheet";"TRS",#N/A,FALSE,"Summary Sheet";"VOCs",#N/A,FALSE,"Summary Sheet"}</definedName>
    <definedName name="wrn.Summary._2_3_1" localSheetId="12" hidden="1">{"CO",#N/A,FALSE,"Summary Sheet";"H2S",#N/A,FALSE,"Summary Sheet";"NOx",#N/A,FALSE,"Summary Sheet";"SO2",#N/A,FALSE,"Summary Sheet";"PM",#N/A,FALSE,"Summary Sheet";"TRS",#N/A,FALSE,"Summary Sheet";"VOCs",#N/A,FALSE,"Summary Sheet"}</definedName>
    <definedName name="wrn.Summary._2_3_1" localSheetId="7" hidden="1">{"CO",#N/A,FALSE,"Summary Sheet";"H2S",#N/A,FALSE,"Summary Sheet";"NOx",#N/A,FALSE,"Summary Sheet";"SO2",#N/A,FALSE,"Summary Sheet";"PM",#N/A,FALSE,"Summary Sheet";"TRS",#N/A,FALSE,"Summary Sheet";"VOCs",#N/A,FALSE,"Summary Sheet"}</definedName>
    <definedName name="wrn.Summary._2_3_1" localSheetId="14" hidden="1">{"CO",#N/A,FALSE,"Summary Sheet";"H2S",#N/A,FALSE,"Summary Sheet";"NOx",#N/A,FALSE,"Summary Sheet";"SO2",#N/A,FALSE,"Summary Sheet";"PM",#N/A,FALSE,"Summary Sheet";"TRS",#N/A,FALSE,"Summary Sheet";"VOCs",#N/A,FALSE,"Summary Sheet"}</definedName>
    <definedName name="wrn.Summary._2_3_1" hidden="1">{"CO",#N/A,FALSE,"Summary Sheet";"H2S",#N/A,FALSE,"Summary Sheet";"NOx",#N/A,FALSE,"Summary Sheet";"SO2",#N/A,FALSE,"Summary Sheet";"PM",#N/A,FALSE,"Summary Sheet";"TRS",#N/A,FALSE,"Summary Sheet";"VOCs",#N/A,FALSE,"Summary Sheet"}</definedName>
    <definedName name="wrn.Summary._2_3_1_1" localSheetId="12" hidden="1">{"CO",#N/A,FALSE,"Summary Sheet";"H2S",#N/A,FALSE,"Summary Sheet";"NOx",#N/A,FALSE,"Summary Sheet";"SO2",#N/A,FALSE,"Summary Sheet";"PM",#N/A,FALSE,"Summary Sheet";"TRS",#N/A,FALSE,"Summary Sheet";"VOCs",#N/A,FALSE,"Summary Sheet"}</definedName>
    <definedName name="wrn.Summary._2_3_1_1" localSheetId="7" hidden="1">{"CO",#N/A,FALSE,"Summary Sheet";"H2S",#N/A,FALSE,"Summary Sheet";"NOx",#N/A,FALSE,"Summary Sheet";"SO2",#N/A,FALSE,"Summary Sheet";"PM",#N/A,FALSE,"Summary Sheet";"TRS",#N/A,FALSE,"Summary Sheet";"VOCs",#N/A,FALSE,"Summary Sheet"}</definedName>
    <definedName name="wrn.Summary._2_3_1_1" localSheetId="14" hidden="1">{"CO",#N/A,FALSE,"Summary Sheet";"H2S",#N/A,FALSE,"Summary Sheet";"NOx",#N/A,FALSE,"Summary Sheet";"SO2",#N/A,FALSE,"Summary Sheet";"PM",#N/A,FALSE,"Summary Sheet";"TRS",#N/A,FALSE,"Summary Sheet";"VOCs",#N/A,FALSE,"Summary Sheet"}</definedName>
    <definedName name="wrn.Summary._2_3_1_1" hidden="1">{"CO",#N/A,FALSE,"Summary Sheet";"H2S",#N/A,FALSE,"Summary Sheet";"NOx",#N/A,FALSE,"Summary Sheet";"SO2",#N/A,FALSE,"Summary Sheet";"PM",#N/A,FALSE,"Summary Sheet";"TRS",#N/A,FALSE,"Summary Sheet";"VOCs",#N/A,FALSE,"Summary Sheet"}</definedName>
    <definedName name="wrn.Summary._2_3_1_2" localSheetId="12" hidden="1">{"CO",#N/A,FALSE,"Summary Sheet";"H2S",#N/A,FALSE,"Summary Sheet";"NOx",#N/A,FALSE,"Summary Sheet";"SO2",#N/A,FALSE,"Summary Sheet";"PM",#N/A,FALSE,"Summary Sheet";"TRS",#N/A,FALSE,"Summary Sheet";"VOCs",#N/A,FALSE,"Summary Sheet"}</definedName>
    <definedName name="wrn.Summary._2_3_1_2" localSheetId="7" hidden="1">{"CO",#N/A,FALSE,"Summary Sheet";"H2S",#N/A,FALSE,"Summary Sheet";"NOx",#N/A,FALSE,"Summary Sheet";"SO2",#N/A,FALSE,"Summary Sheet";"PM",#N/A,FALSE,"Summary Sheet";"TRS",#N/A,FALSE,"Summary Sheet";"VOCs",#N/A,FALSE,"Summary Sheet"}</definedName>
    <definedName name="wrn.Summary._2_3_1_2" localSheetId="14" hidden="1">{"CO",#N/A,FALSE,"Summary Sheet";"H2S",#N/A,FALSE,"Summary Sheet";"NOx",#N/A,FALSE,"Summary Sheet";"SO2",#N/A,FALSE,"Summary Sheet";"PM",#N/A,FALSE,"Summary Sheet";"TRS",#N/A,FALSE,"Summary Sheet";"VOCs",#N/A,FALSE,"Summary Sheet"}</definedName>
    <definedName name="wrn.Summary._2_3_1_2" hidden="1">{"CO",#N/A,FALSE,"Summary Sheet";"H2S",#N/A,FALSE,"Summary Sheet";"NOx",#N/A,FALSE,"Summary Sheet";"SO2",#N/A,FALSE,"Summary Sheet";"PM",#N/A,FALSE,"Summary Sheet";"TRS",#N/A,FALSE,"Summary Sheet";"VOCs",#N/A,FALSE,"Summary Sheet"}</definedName>
    <definedName name="wrn.Summary._2_3_2" localSheetId="12" hidden="1">{"CO",#N/A,FALSE,"Summary Sheet";"H2S",#N/A,FALSE,"Summary Sheet";"NOx",#N/A,FALSE,"Summary Sheet";"SO2",#N/A,FALSE,"Summary Sheet";"PM",#N/A,FALSE,"Summary Sheet";"TRS",#N/A,FALSE,"Summary Sheet";"VOCs",#N/A,FALSE,"Summary Sheet"}</definedName>
    <definedName name="wrn.Summary._2_3_2" localSheetId="7" hidden="1">{"CO",#N/A,FALSE,"Summary Sheet";"H2S",#N/A,FALSE,"Summary Sheet";"NOx",#N/A,FALSE,"Summary Sheet";"SO2",#N/A,FALSE,"Summary Sheet";"PM",#N/A,FALSE,"Summary Sheet";"TRS",#N/A,FALSE,"Summary Sheet";"VOCs",#N/A,FALSE,"Summary Sheet"}</definedName>
    <definedName name="wrn.Summary._2_3_2" localSheetId="14" hidden="1">{"CO",#N/A,FALSE,"Summary Sheet";"H2S",#N/A,FALSE,"Summary Sheet";"NOx",#N/A,FALSE,"Summary Sheet";"SO2",#N/A,FALSE,"Summary Sheet";"PM",#N/A,FALSE,"Summary Sheet";"TRS",#N/A,FALSE,"Summary Sheet";"VOCs",#N/A,FALSE,"Summary Sheet"}</definedName>
    <definedName name="wrn.Summary._2_3_2" hidden="1">{"CO",#N/A,FALSE,"Summary Sheet";"H2S",#N/A,FALSE,"Summary Sheet";"NOx",#N/A,FALSE,"Summary Sheet";"SO2",#N/A,FALSE,"Summary Sheet";"PM",#N/A,FALSE,"Summary Sheet";"TRS",#N/A,FALSE,"Summary Sheet";"VOCs",#N/A,FALSE,"Summary Sheet"}</definedName>
    <definedName name="wrn.Summary._2_3_2_1" localSheetId="12" hidden="1">{"CO",#N/A,FALSE,"Summary Sheet";"H2S",#N/A,FALSE,"Summary Sheet";"NOx",#N/A,FALSE,"Summary Sheet";"SO2",#N/A,FALSE,"Summary Sheet";"PM",#N/A,FALSE,"Summary Sheet";"TRS",#N/A,FALSE,"Summary Sheet";"VOCs",#N/A,FALSE,"Summary Sheet"}</definedName>
    <definedName name="wrn.Summary._2_3_2_1" localSheetId="7" hidden="1">{"CO",#N/A,FALSE,"Summary Sheet";"H2S",#N/A,FALSE,"Summary Sheet";"NOx",#N/A,FALSE,"Summary Sheet";"SO2",#N/A,FALSE,"Summary Sheet";"PM",#N/A,FALSE,"Summary Sheet";"TRS",#N/A,FALSE,"Summary Sheet";"VOCs",#N/A,FALSE,"Summary Sheet"}</definedName>
    <definedName name="wrn.Summary._2_3_2_1" localSheetId="14" hidden="1">{"CO",#N/A,FALSE,"Summary Sheet";"H2S",#N/A,FALSE,"Summary Sheet";"NOx",#N/A,FALSE,"Summary Sheet";"SO2",#N/A,FALSE,"Summary Sheet";"PM",#N/A,FALSE,"Summary Sheet";"TRS",#N/A,FALSE,"Summary Sheet";"VOCs",#N/A,FALSE,"Summary Sheet"}</definedName>
    <definedName name="wrn.Summary._2_3_2_1" hidden="1">{"CO",#N/A,FALSE,"Summary Sheet";"H2S",#N/A,FALSE,"Summary Sheet";"NOx",#N/A,FALSE,"Summary Sheet";"SO2",#N/A,FALSE,"Summary Sheet";"PM",#N/A,FALSE,"Summary Sheet";"TRS",#N/A,FALSE,"Summary Sheet";"VOCs",#N/A,FALSE,"Summary Sheet"}</definedName>
    <definedName name="wrn.Summary._2_3_2_2" localSheetId="12" hidden="1">{"CO",#N/A,FALSE,"Summary Sheet";"H2S",#N/A,FALSE,"Summary Sheet";"NOx",#N/A,FALSE,"Summary Sheet";"SO2",#N/A,FALSE,"Summary Sheet";"PM",#N/A,FALSE,"Summary Sheet";"TRS",#N/A,FALSE,"Summary Sheet";"VOCs",#N/A,FALSE,"Summary Sheet"}</definedName>
    <definedName name="wrn.Summary._2_3_2_2" localSheetId="7" hidden="1">{"CO",#N/A,FALSE,"Summary Sheet";"H2S",#N/A,FALSE,"Summary Sheet";"NOx",#N/A,FALSE,"Summary Sheet";"SO2",#N/A,FALSE,"Summary Sheet";"PM",#N/A,FALSE,"Summary Sheet";"TRS",#N/A,FALSE,"Summary Sheet";"VOCs",#N/A,FALSE,"Summary Sheet"}</definedName>
    <definedName name="wrn.Summary._2_3_2_2" localSheetId="14" hidden="1">{"CO",#N/A,FALSE,"Summary Sheet";"H2S",#N/A,FALSE,"Summary Sheet";"NOx",#N/A,FALSE,"Summary Sheet";"SO2",#N/A,FALSE,"Summary Sheet";"PM",#N/A,FALSE,"Summary Sheet";"TRS",#N/A,FALSE,"Summary Sheet";"VOCs",#N/A,FALSE,"Summary Sheet"}</definedName>
    <definedName name="wrn.Summary._2_3_2_2" hidden="1">{"CO",#N/A,FALSE,"Summary Sheet";"H2S",#N/A,FALSE,"Summary Sheet";"NOx",#N/A,FALSE,"Summary Sheet";"SO2",#N/A,FALSE,"Summary Sheet";"PM",#N/A,FALSE,"Summary Sheet";"TRS",#N/A,FALSE,"Summary Sheet";"VOCs",#N/A,FALSE,"Summary Sheet"}</definedName>
    <definedName name="wrn.Summary._2_3_3" localSheetId="12" hidden="1">{"CO",#N/A,FALSE,"Summary Sheet";"H2S",#N/A,FALSE,"Summary Sheet";"NOx",#N/A,FALSE,"Summary Sheet";"SO2",#N/A,FALSE,"Summary Sheet";"PM",#N/A,FALSE,"Summary Sheet";"TRS",#N/A,FALSE,"Summary Sheet";"VOCs",#N/A,FALSE,"Summary Sheet"}</definedName>
    <definedName name="wrn.Summary._2_3_3" localSheetId="7" hidden="1">{"CO",#N/A,FALSE,"Summary Sheet";"H2S",#N/A,FALSE,"Summary Sheet";"NOx",#N/A,FALSE,"Summary Sheet";"SO2",#N/A,FALSE,"Summary Sheet";"PM",#N/A,FALSE,"Summary Sheet";"TRS",#N/A,FALSE,"Summary Sheet";"VOCs",#N/A,FALSE,"Summary Sheet"}</definedName>
    <definedName name="wrn.Summary._2_3_3" localSheetId="14" hidden="1">{"CO",#N/A,FALSE,"Summary Sheet";"H2S",#N/A,FALSE,"Summary Sheet";"NOx",#N/A,FALSE,"Summary Sheet";"SO2",#N/A,FALSE,"Summary Sheet";"PM",#N/A,FALSE,"Summary Sheet";"TRS",#N/A,FALSE,"Summary Sheet";"VOCs",#N/A,FALSE,"Summary Sheet"}</definedName>
    <definedName name="wrn.Summary._2_3_3" hidden="1">{"CO",#N/A,FALSE,"Summary Sheet";"H2S",#N/A,FALSE,"Summary Sheet";"NOx",#N/A,FALSE,"Summary Sheet";"SO2",#N/A,FALSE,"Summary Sheet";"PM",#N/A,FALSE,"Summary Sheet";"TRS",#N/A,FALSE,"Summary Sheet";"VOCs",#N/A,FALSE,"Summary Sheet"}</definedName>
    <definedName name="wrn.Summary._2_3_3_1" localSheetId="12" hidden="1">{"CO",#N/A,FALSE,"Summary Sheet";"H2S",#N/A,FALSE,"Summary Sheet";"NOx",#N/A,FALSE,"Summary Sheet";"SO2",#N/A,FALSE,"Summary Sheet";"PM",#N/A,FALSE,"Summary Sheet";"TRS",#N/A,FALSE,"Summary Sheet";"VOCs",#N/A,FALSE,"Summary Sheet"}</definedName>
    <definedName name="wrn.Summary._2_3_3_1" localSheetId="7" hidden="1">{"CO",#N/A,FALSE,"Summary Sheet";"H2S",#N/A,FALSE,"Summary Sheet";"NOx",#N/A,FALSE,"Summary Sheet";"SO2",#N/A,FALSE,"Summary Sheet";"PM",#N/A,FALSE,"Summary Sheet";"TRS",#N/A,FALSE,"Summary Sheet";"VOCs",#N/A,FALSE,"Summary Sheet"}</definedName>
    <definedName name="wrn.Summary._2_3_3_1" localSheetId="14" hidden="1">{"CO",#N/A,FALSE,"Summary Sheet";"H2S",#N/A,FALSE,"Summary Sheet";"NOx",#N/A,FALSE,"Summary Sheet";"SO2",#N/A,FALSE,"Summary Sheet";"PM",#N/A,FALSE,"Summary Sheet";"TRS",#N/A,FALSE,"Summary Sheet";"VOCs",#N/A,FALSE,"Summary Sheet"}</definedName>
    <definedName name="wrn.Summary._2_3_3_1" hidden="1">{"CO",#N/A,FALSE,"Summary Sheet";"H2S",#N/A,FALSE,"Summary Sheet";"NOx",#N/A,FALSE,"Summary Sheet";"SO2",#N/A,FALSE,"Summary Sheet";"PM",#N/A,FALSE,"Summary Sheet";"TRS",#N/A,FALSE,"Summary Sheet";"VOCs",#N/A,FALSE,"Summary Sheet"}</definedName>
    <definedName name="wrn.Summary._2_3_3_2" localSheetId="12" hidden="1">{"CO",#N/A,FALSE,"Summary Sheet";"H2S",#N/A,FALSE,"Summary Sheet";"NOx",#N/A,FALSE,"Summary Sheet";"SO2",#N/A,FALSE,"Summary Sheet";"PM",#N/A,FALSE,"Summary Sheet";"TRS",#N/A,FALSE,"Summary Sheet";"VOCs",#N/A,FALSE,"Summary Sheet"}</definedName>
    <definedName name="wrn.Summary._2_3_3_2" localSheetId="7" hidden="1">{"CO",#N/A,FALSE,"Summary Sheet";"H2S",#N/A,FALSE,"Summary Sheet";"NOx",#N/A,FALSE,"Summary Sheet";"SO2",#N/A,FALSE,"Summary Sheet";"PM",#N/A,FALSE,"Summary Sheet";"TRS",#N/A,FALSE,"Summary Sheet";"VOCs",#N/A,FALSE,"Summary Sheet"}</definedName>
    <definedName name="wrn.Summary._2_3_3_2" localSheetId="14" hidden="1">{"CO",#N/A,FALSE,"Summary Sheet";"H2S",#N/A,FALSE,"Summary Sheet";"NOx",#N/A,FALSE,"Summary Sheet";"SO2",#N/A,FALSE,"Summary Sheet";"PM",#N/A,FALSE,"Summary Sheet";"TRS",#N/A,FALSE,"Summary Sheet";"VOCs",#N/A,FALSE,"Summary Sheet"}</definedName>
    <definedName name="wrn.Summary._2_3_3_2" hidden="1">{"CO",#N/A,FALSE,"Summary Sheet";"H2S",#N/A,FALSE,"Summary Sheet";"NOx",#N/A,FALSE,"Summary Sheet";"SO2",#N/A,FALSE,"Summary Sheet";"PM",#N/A,FALSE,"Summary Sheet";"TRS",#N/A,FALSE,"Summary Sheet";"VOCs",#N/A,FALSE,"Summary Sheet"}</definedName>
    <definedName name="wrn.Summary._2_3_4" localSheetId="12" hidden="1">{"CO",#N/A,FALSE,"Summary Sheet";"H2S",#N/A,FALSE,"Summary Sheet";"NOx",#N/A,FALSE,"Summary Sheet";"SO2",#N/A,FALSE,"Summary Sheet";"PM",#N/A,FALSE,"Summary Sheet";"TRS",#N/A,FALSE,"Summary Sheet";"VOCs",#N/A,FALSE,"Summary Sheet"}</definedName>
    <definedName name="wrn.Summary._2_3_4" localSheetId="7" hidden="1">{"CO",#N/A,FALSE,"Summary Sheet";"H2S",#N/A,FALSE,"Summary Sheet";"NOx",#N/A,FALSE,"Summary Sheet";"SO2",#N/A,FALSE,"Summary Sheet";"PM",#N/A,FALSE,"Summary Sheet";"TRS",#N/A,FALSE,"Summary Sheet";"VOCs",#N/A,FALSE,"Summary Sheet"}</definedName>
    <definedName name="wrn.Summary._2_3_4" localSheetId="14" hidden="1">{"CO",#N/A,FALSE,"Summary Sheet";"H2S",#N/A,FALSE,"Summary Sheet";"NOx",#N/A,FALSE,"Summary Sheet";"SO2",#N/A,FALSE,"Summary Sheet";"PM",#N/A,FALSE,"Summary Sheet";"TRS",#N/A,FALSE,"Summary Sheet";"VOCs",#N/A,FALSE,"Summary Sheet"}</definedName>
    <definedName name="wrn.Summary._2_3_4" hidden="1">{"CO",#N/A,FALSE,"Summary Sheet";"H2S",#N/A,FALSE,"Summary Sheet";"NOx",#N/A,FALSE,"Summary Sheet";"SO2",#N/A,FALSE,"Summary Sheet";"PM",#N/A,FALSE,"Summary Sheet";"TRS",#N/A,FALSE,"Summary Sheet";"VOCs",#N/A,FALSE,"Summary Sheet"}</definedName>
    <definedName name="wrn.Summary._2_3_4_1" localSheetId="12" hidden="1">{"CO",#N/A,FALSE,"Summary Sheet";"H2S",#N/A,FALSE,"Summary Sheet";"NOx",#N/A,FALSE,"Summary Sheet";"SO2",#N/A,FALSE,"Summary Sheet";"PM",#N/A,FALSE,"Summary Sheet";"TRS",#N/A,FALSE,"Summary Sheet";"VOCs",#N/A,FALSE,"Summary Sheet"}</definedName>
    <definedName name="wrn.Summary._2_3_4_1" localSheetId="7" hidden="1">{"CO",#N/A,FALSE,"Summary Sheet";"H2S",#N/A,FALSE,"Summary Sheet";"NOx",#N/A,FALSE,"Summary Sheet";"SO2",#N/A,FALSE,"Summary Sheet";"PM",#N/A,FALSE,"Summary Sheet";"TRS",#N/A,FALSE,"Summary Sheet";"VOCs",#N/A,FALSE,"Summary Sheet"}</definedName>
    <definedName name="wrn.Summary._2_3_4_1" localSheetId="14" hidden="1">{"CO",#N/A,FALSE,"Summary Sheet";"H2S",#N/A,FALSE,"Summary Sheet";"NOx",#N/A,FALSE,"Summary Sheet";"SO2",#N/A,FALSE,"Summary Sheet";"PM",#N/A,FALSE,"Summary Sheet";"TRS",#N/A,FALSE,"Summary Sheet";"VOCs",#N/A,FALSE,"Summary Sheet"}</definedName>
    <definedName name="wrn.Summary._2_3_4_1" hidden="1">{"CO",#N/A,FALSE,"Summary Sheet";"H2S",#N/A,FALSE,"Summary Sheet";"NOx",#N/A,FALSE,"Summary Sheet";"SO2",#N/A,FALSE,"Summary Sheet";"PM",#N/A,FALSE,"Summary Sheet";"TRS",#N/A,FALSE,"Summary Sheet";"VOCs",#N/A,FALSE,"Summary Sheet"}</definedName>
    <definedName name="wrn.Summary._2_3_4_2" localSheetId="12" hidden="1">{"CO",#N/A,FALSE,"Summary Sheet";"H2S",#N/A,FALSE,"Summary Sheet";"NOx",#N/A,FALSE,"Summary Sheet";"SO2",#N/A,FALSE,"Summary Sheet";"PM",#N/A,FALSE,"Summary Sheet";"TRS",#N/A,FALSE,"Summary Sheet";"VOCs",#N/A,FALSE,"Summary Sheet"}</definedName>
    <definedName name="wrn.Summary._2_3_4_2" localSheetId="7" hidden="1">{"CO",#N/A,FALSE,"Summary Sheet";"H2S",#N/A,FALSE,"Summary Sheet";"NOx",#N/A,FALSE,"Summary Sheet";"SO2",#N/A,FALSE,"Summary Sheet";"PM",#N/A,FALSE,"Summary Sheet";"TRS",#N/A,FALSE,"Summary Sheet";"VOCs",#N/A,FALSE,"Summary Sheet"}</definedName>
    <definedName name="wrn.Summary._2_3_4_2" localSheetId="14" hidden="1">{"CO",#N/A,FALSE,"Summary Sheet";"H2S",#N/A,FALSE,"Summary Sheet";"NOx",#N/A,FALSE,"Summary Sheet";"SO2",#N/A,FALSE,"Summary Sheet";"PM",#N/A,FALSE,"Summary Sheet";"TRS",#N/A,FALSE,"Summary Sheet";"VOCs",#N/A,FALSE,"Summary Sheet"}</definedName>
    <definedName name="wrn.Summary._2_3_4_2" hidden="1">{"CO",#N/A,FALSE,"Summary Sheet";"H2S",#N/A,FALSE,"Summary Sheet";"NOx",#N/A,FALSE,"Summary Sheet";"SO2",#N/A,FALSE,"Summary Sheet";"PM",#N/A,FALSE,"Summary Sheet";"TRS",#N/A,FALSE,"Summary Sheet";"VOCs",#N/A,FALSE,"Summary Sheet"}</definedName>
    <definedName name="wrn.Summary._2_3_5" localSheetId="12" hidden="1">{"CO",#N/A,FALSE,"Summary Sheet";"H2S",#N/A,FALSE,"Summary Sheet";"NOx",#N/A,FALSE,"Summary Sheet";"SO2",#N/A,FALSE,"Summary Sheet";"PM",#N/A,FALSE,"Summary Sheet";"TRS",#N/A,FALSE,"Summary Sheet";"VOCs",#N/A,FALSE,"Summary Sheet"}</definedName>
    <definedName name="wrn.Summary._2_3_5" localSheetId="7" hidden="1">{"CO",#N/A,FALSE,"Summary Sheet";"H2S",#N/A,FALSE,"Summary Sheet";"NOx",#N/A,FALSE,"Summary Sheet";"SO2",#N/A,FALSE,"Summary Sheet";"PM",#N/A,FALSE,"Summary Sheet";"TRS",#N/A,FALSE,"Summary Sheet";"VOCs",#N/A,FALSE,"Summary Sheet"}</definedName>
    <definedName name="wrn.Summary._2_3_5" localSheetId="14" hidden="1">{"CO",#N/A,FALSE,"Summary Sheet";"H2S",#N/A,FALSE,"Summary Sheet";"NOx",#N/A,FALSE,"Summary Sheet";"SO2",#N/A,FALSE,"Summary Sheet";"PM",#N/A,FALSE,"Summary Sheet";"TRS",#N/A,FALSE,"Summary Sheet";"VOCs",#N/A,FALSE,"Summary Sheet"}</definedName>
    <definedName name="wrn.Summary._2_3_5" hidden="1">{"CO",#N/A,FALSE,"Summary Sheet";"H2S",#N/A,FALSE,"Summary Sheet";"NOx",#N/A,FALSE,"Summary Sheet";"SO2",#N/A,FALSE,"Summary Sheet";"PM",#N/A,FALSE,"Summary Sheet";"TRS",#N/A,FALSE,"Summary Sheet";"VOCs",#N/A,FALSE,"Summary Sheet"}</definedName>
    <definedName name="wrn.Summary._2_3_5_1" localSheetId="12" hidden="1">{"CO",#N/A,FALSE,"Summary Sheet";"H2S",#N/A,FALSE,"Summary Sheet";"NOx",#N/A,FALSE,"Summary Sheet";"SO2",#N/A,FALSE,"Summary Sheet";"PM",#N/A,FALSE,"Summary Sheet";"TRS",#N/A,FALSE,"Summary Sheet";"VOCs",#N/A,FALSE,"Summary Sheet"}</definedName>
    <definedName name="wrn.Summary._2_3_5_1" localSheetId="7" hidden="1">{"CO",#N/A,FALSE,"Summary Sheet";"H2S",#N/A,FALSE,"Summary Sheet";"NOx",#N/A,FALSE,"Summary Sheet";"SO2",#N/A,FALSE,"Summary Sheet";"PM",#N/A,FALSE,"Summary Sheet";"TRS",#N/A,FALSE,"Summary Sheet";"VOCs",#N/A,FALSE,"Summary Sheet"}</definedName>
    <definedName name="wrn.Summary._2_3_5_1" localSheetId="14" hidden="1">{"CO",#N/A,FALSE,"Summary Sheet";"H2S",#N/A,FALSE,"Summary Sheet";"NOx",#N/A,FALSE,"Summary Sheet";"SO2",#N/A,FALSE,"Summary Sheet";"PM",#N/A,FALSE,"Summary Sheet";"TRS",#N/A,FALSE,"Summary Sheet";"VOCs",#N/A,FALSE,"Summary Sheet"}</definedName>
    <definedName name="wrn.Summary._2_3_5_1" hidden="1">{"CO",#N/A,FALSE,"Summary Sheet";"H2S",#N/A,FALSE,"Summary Sheet";"NOx",#N/A,FALSE,"Summary Sheet";"SO2",#N/A,FALSE,"Summary Sheet";"PM",#N/A,FALSE,"Summary Sheet";"TRS",#N/A,FALSE,"Summary Sheet";"VOCs",#N/A,FALSE,"Summary Sheet"}</definedName>
    <definedName name="wrn.Summary._2_3_5_2" localSheetId="12" hidden="1">{"CO",#N/A,FALSE,"Summary Sheet";"H2S",#N/A,FALSE,"Summary Sheet";"NOx",#N/A,FALSE,"Summary Sheet";"SO2",#N/A,FALSE,"Summary Sheet";"PM",#N/A,FALSE,"Summary Sheet";"TRS",#N/A,FALSE,"Summary Sheet";"VOCs",#N/A,FALSE,"Summary Sheet"}</definedName>
    <definedName name="wrn.Summary._2_3_5_2" localSheetId="7" hidden="1">{"CO",#N/A,FALSE,"Summary Sheet";"H2S",#N/A,FALSE,"Summary Sheet";"NOx",#N/A,FALSE,"Summary Sheet";"SO2",#N/A,FALSE,"Summary Sheet";"PM",#N/A,FALSE,"Summary Sheet";"TRS",#N/A,FALSE,"Summary Sheet";"VOCs",#N/A,FALSE,"Summary Sheet"}</definedName>
    <definedName name="wrn.Summary._2_3_5_2" localSheetId="14" hidden="1">{"CO",#N/A,FALSE,"Summary Sheet";"H2S",#N/A,FALSE,"Summary Sheet";"NOx",#N/A,FALSE,"Summary Sheet";"SO2",#N/A,FALSE,"Summary Sheet";"PM",#N/A,FALSE,"Summary Sheet";"TRS",#N/A,FALSE,"Summary Sheet";"VOCs",#N/A,FALSE,"Summary Sheet"}</definedName>
    <definedName name="wrn.Summary._2_3_5_2" hidden="1">{"CO",#N/A,FALSE,"Summary Sheet";"H2S",#N/A,FALSE,"Summary Sheet";"NOx",#N/A,FALSE,"Summary Sheet";"SO2",#N/A,FALSE,"Summary Sheet";"PM",#N/A,FALSE,"Summary Sheet";"TRS",#N/A,FALSE,"Summary Sheet";"VOCs",#N/A,FALSE,"Summary Sheet"}</definedName>
    <definedName name="wrn.Summary._2_4" localSheetId="12" hidden="1">{"CO",#N/A,FALSE,"Summary Sheet";"H2S",#N/A,FALSE,"Summary Sheet";"NOx",#N/A,FALSE,"Summary Sheet";"SO2",#N/A,FALSE,"Summary Sheet";"PM",#N/A,FALSE,"Summary Sheet";"TRS",#N/A,FALSE,"Summary Sheet";"VOCs",#N/A,FALSE,"Summary Sheet"}</definedName>
    <definedName name="wrn.Summary._2_4" localSheetId="7" hidden="1">{"CO",#N/A,FALSE,"Summary Sheet";"H2S",#N/A,FALSE,"Summary Sheet";"NOx",#N/A,FALSE,"Summary Sheet";"SO2",#N/A,FALSE,"Summary Sheet";"PM",#N/A,FALSE,"Summary Sheet";"TRS",#N/A,FALSE,"Summary Sheet";"VOCs",#N/A,FALSE,"Summary Sheet"}</definedName>
    <definedName name="wrn.Summary._2_4" localSheetId="14" hidden="1">{"CO",#N/A,FALSE,"Summary Sheet";"H2S",#N/A,FALSE,"Summary Sheet";"NOx",#N/A,FALSE,"Summary Sheet";"SO2",#N/A,FALSE,"Summary Sheet";"PM",#N/A,FALSE,"Summary Sheet";"TRS",#N/A,FALSE,"Summary Sheet";"VOCs",#N/A,FALSE,"Summary Sheet"}</definedName>
    <definedName name="wrn.Summary._2_4" hidden="1">{"CO",#N/A,FALSE,"Summary Sheet";"H2S",#N/A,FALSE,"Summary Sheet";"NOx",#N/A,FALSE,"Summary Sheet";"SO2",#N/A,FALSE,"Summary Sheet";"PM",#N/A,FALSE,"Summary Sheet";"TRS",#N/A,FALSE,"Summary Sheet";"VOCs",#N/A,FALSE,"Summary Sheet"}</definedName>
    <definedName name="wrn.Summary._2_4_1" localSheetId="12" hidden="1">{"CO",#N/A,FALSE,"Summary Sheet";"H2S",#N/A,FALSE,"Summary Sheet";"NOx",#N/A,FALSE,"Summary Sheet";"SO2",#N/A,FALSE,"Summary Sheet";"PM",#N/A,FALSE,"Summary Sheet";"TRS",#N/A,FALSE,"Summary Sheet";"VOCs",#N/A,FALSE,"Summary Sheet"}</definedName>
    <definedName name="wrn.Summary._2_4_1" localSheetId="7" hidden="1">{"CO",#N/A,FALSE,"Summary Sheet";"H2S",#N/A,FALSE,"Summary Sheet";"NOx",#N/A,FALSE,"Summary Sheet";"SO2",#N/A,FALSE,"Summary Sheet";"PM",#N/A,FALSE,"Summary Sheet";"TRS",#N/A,FALSE,"Summary Sheet";"VOCs",#N/A,FALSE,"Summary Sheet"}</definedName>
    <definedName name="wrn.Summary._2_4_1" localSheetId="14" hidden="1">{"CO",#N/A,FALSE,"Summary Sheet";"H2S",#N/A,FALSE,"Summary Sheet";"NOx",#N/A,FALSE,"Summary Sheet";"SO2",#N/A,FALSE,"Summary Sheet";"PM",#N/A,FALSE,"Summary Sheet";"TRS",#N/A,FALSE,"Summary Sheet";"VOCs",#N/A,FALSE,"Summary Sheet"}</definedName>
    <definedName name="wrn.Summary._2_4_1" hidden="1">{"CO",#N/A,FALSE,"Summary Sheet";"H2S",#N/A,FALSE,"Summary Sheet";"NOx",#N/A,FALSE,"Summary Sheet";"SO2",#N/A,FALSE,"Summary Sheet";"PM",#N/A,FALSE,"Summary Sheet";"TRS",#N/A,FALSE,"Summary Sheet";"VOCs",#N/A,FALSE,"Summary Sheet"}</definedName>
    <definedName name="wrn.Summary._2_4_2" localSheetId="12" hidden="1">{"CO",#N/A,FALSE,"Summary Sheet";"H2S",#N/A,FALSE,"Summary Sheet";"NOx",#N/A,FALSE,"Summary Sheet";"SO2",#N/A,FALSE,"Summary Sheet";"PM",#N/A,FALSE,"Summary Sheet";"TRS",#N/A,FALSE,"Summary Sheet";"VOCs",#N/A,FALSE,"Summary Sheet"}</definedName>
    <definedName name="wrn.Summary._2_4_2" localSheetId="7" hidden="1">{"CO",#N/A,FALSE,"Summary Sheet";"H2S",#N/A,FALSE,"Summary Sheet";"NOx",#N/A,FALSE,"Summary Sheet";"SO2",#N/A,FALSE,"Summary Sheet";"PM",#N/A,FALSE,"Summary Sheet";"TRS",#N/A,FALSE,"Summary Sheet";"VOCs",#N/A,FALSE,"Summary Sheet"}</definedName>
    <definedName name="wrn.Summary._2_4_2" localSheetId="14" hidden="1">{"CO",#N/A,FALSE,"Summary Sheet";"H2S",#N/A,FALSE,"Summary Sheet";"NOx",#N/A,FALSE,"Summary Sheet";"SO2",#N/A,FALSE,"Summary Sheet";"PM",#N/A,FALSE,"Summary Sheet";"TRS",#N/A,FALSE,"Summary Sheet";"VOCs",#N/A,FALSE,"Summary Sheet"}</definedName>
    <definedName name="wrn.Summary._2_4_2" hidden="1">{"CO",#N/A,FALSE,"Summary Sheet";"H2S",#N/A,FALSE,"Summary Sheet";"NOx",#N/A,FALSE,"Summary Sheet";"SO2",#N/A,FALSE,"Summary Sheet";"PM",#N/A,FALSE,"Summary Sheet";"TRS",#N/A,FALSE,"Summary Sheet";"VOCs",#N/A,FALSE,"Summary Sheet"}</definedName>
    <definedName name="wrn.Summary._2_5" localSheetId="12" hidden="1">{"CO",#N/A,FALSE,"Summary Sheet";"H2S",#N/A,FALSE,"Summary Sheet";"NOx",#N/A,FALSE,"Summary Sheet";"SO2",#N/A,FALSE,"Summary Sheet";"PM",#N/A,FALSE,"Summary Sheet";"TRS",#N/A,FALSE,"Summary Sheet";"VOCs",#N/A,FALSE,"Summary Sheet"}</definedName>
    <definedName name="wrn.Summary._2_5" localSheetId="7" hidden="1">{"CO",#N/A,FALSE,"Summary Sheet";"H2S",#N/A,FALSE,"Summary Sheet";"NOx",#N/A,FALSE,"Summary Sheet";"SO2",#N/A,FALSE,"Summary Sheet";"PM",#N/A,FALSE,"Summary Sheet";"TRS",#N/A,FALSE,"Summary Sheet";"VOCs",#N/A,FALSE,"Summary Sheet"}</definedName>
    <definedName name="wrn.Summary._2_5" localSheetId="14" hidden="1">{"CO",#N/A,FALSE,"Summary Sheet";"H2S",#N/A,FALSE,"Summary Sheet";"NOx",#N/A,FALSE,"Summary Sheet";"SO2",#N/A,FALSE,"Summary Sheet";"PM",#N/A,FALSE,"Summary Sheet";"TRS",#N/A,FALSE,"Summary Sheet";"VOCs",#N/A,FALSE,"Summary Sheet"}</definedName>
    <definedName name="wrn.Summary._2_5" hidden="1">{"CO",#N/A,FALSE,"Summary Sheet";"H2S",#N/A,FALSE,"Summary Sheet";"NOx",#N/A,FALSE,"Summary Sheet";"SO2",#N/A,FALSE,"Summary Sheet";"PM",#N/A,FALSE,"Summary Sheet";"TRS",#N/A,FALSE,"Summary Sheet";"VOCs",#N/A,FALSE,"Summary Sheet"}</definedName>
    <definedName name="wrn.Summary._2_5_1" localSheetId="12" hidden="1">{"CO",#N/A,FALSE,"Summary Sheet";"H2S",#N/A,FALSE,"Summary Sheet";"NOx",#N/A,FALSE,"Summary Sheet";"SO2",#N/A,FALSE,"Summary Sheet";"PM",#N/A,FALSE,"Summary Sheet";"TRS",#N/A,FALSE,"Summary Sheet";"VOCs",#N/A,FALSE,"Summary Sheet"}</definedName>
    <definedName name="wrn.Summary._2_5_1" localSheetId="7" hidden="1">{"CO",#N/A,FALSE,"Summary Sheet";"H2S",#N/A,FALSE,"Summary Sheet";"NOx",#N/A,FALSE,"Summary Sheet";"SO2",#N/A,FALSE,"Summary Sheet";"PM",#N/A,FALSE,"Summary Sheet";"TRS",#N/A,FALSE,"Summary Sheet";"VOCs",#N/A,FALSE,"Summary Sheet"}</definedName>
    <definedName name="wrn.Summary._2_5_1" localSheetId="14" hidden="1">{"CO",#N/A,FALSE,"Summary Sheet";"H2S",#N/A,FALSE,"Summary Sheet";"NOx",#N/A,FALSE,"Summary Sheet";"SO2",#N/A,FALSE,"Summary Sheet";"PM",#N/A,FALSE,"Summary Sheet";"TRS",#N/A,FALSE,"Summary Sheet";"VOCs",#N/A,FALSE,"Summary Sheet"}</definedName>
    <definedName name="wrn.Summary._2_5_1" hidden="1">{"CO",#N/A,FALSE,"Summary Sheet";"H2S",#N/A,FALSE,"Summary Sheet";"NOx",#N/A,FALSE,"Summary Sheet";"SO2",#N/A,FALSE,"Summary Sheet";"PM",#N/A,FALSE,"Summary Sheet";"TRS",#N/A,FALSE,"Summary Sheet";"VOCs",#N/A,FALSE,"Summary Sheet"}</definedName>
    <definedName name="wrn.Summary._2_5_2" localSheetId="12" hidden="1">{"CO",#N/A,FALSE,"Summary Sheet";"H2S",#N/A,FALSE,"Summary Sheet";"NOx",#N/A,FALSE,"Summary Sheet";"SO2",#N/A,FALSE,"Summary Sheet";"PM",#N/A,FALSE,"Summary Sheet";"TRS",#N/A,FALSE,"Summary Sheet";"VOCs",#N/A,FALSE,"Summary Sheet"}</definedName>
    <definedName name="wrn.Summary._2_5_2" localSheetId="7" hidden="1">{"CO",#N/A,FALSE,"Summary Sheet";"H2S",#N/A,FALSE,"Summary Sheet";"NOx",#N/A,FALSE,"Summary Sheet";"SO2",#N/A,FALSE,"Summary Sheet";"PM",#N/A,FALSE,"Summary Sheet";"TRS",#N/A,FALSE,"Summary Sheet";"VOCs",#N/A,FALSE,"Summary Sheet"}</definedName>
    <definedName name="wrn.Summary._2_5_2" localSheetId="14" hidden="1">{"CO",#N/A,FALSE,"Summary Sheet";"H2S",#N/A,FALSE,"Summary Sheet";"NOx",#N/A,FALSE,"Summary Sheet";"SO2",#N/A,FALSE,"Summary Sheet";"PM",#N/A,FALSE,"Summary Sheet";"TRS",#N/A,FALSE,"Summary Sheet";"VOCs",#N/A,FALSE,"Summary Sheet"}</definedName>
    <definedName name="wrn.Summary._2_5_2" hidden="1">{"CO",#N/A,FALSE,"Summary Sheet";"H2S",#N/A,FALSE,"Summary Sheet";"NOx",#N/A,FALSE,"Summary Sheet";"SO2",#N/A,FALSE,"Summary Sheet";"PM",#N/A,FALSE,"Summary Sheet";"TRS",#N/A,FALSE,"Summary Sheet";"VOCs",#N/A,FALSE,"Summary Sheet"}</definedName>
    <definedName name="wrn.Summary._3" localSheetId="12" hidden="1">{"CO",#N/A,FALSE,"Summary Sheet";"H2S",#N/A,FALSE,"Summary Sheet";"NOx",#N/A,FALSE,"Summary Sheet";"SO2",#N/A,FALSE,"Summary Sheet";"PM",#N/A,FALSE,"Summary Sheet";"TRS",#N/A,FALSE,"Summary Sheet";"VOCs",#N/A,FALSE,"Summary Sheet"}</definedName>
    <definedName name="wrn.Summary._3" localSheetId="7" hidden="1">{"CO",#N/A,FALSE,"Summary Sheet";"H2S",#N/A,FALSE,"Summary Sheet";"NOx",#N/A,FALSE,"Summary Sheet";"SO2",#N/A,FALSE,"Summary Sheet";"PM",#N/A,FALSE,"Summary Sheet";"TRS",#N/A,FALSE,"Summary Sheet";"VOCs",#N/A,FALSE,"Summary Sheet"}</definedName>
    <definedName name="wrn.Summary._3" localSheetId="14" hidden="1">{"CO",#N/A,FALSE,"Summary Sheet";"H2S",#N/A,FALSE,"Summary Sheet";"NOx",#N/A,FALSE,"Summary Sheet";"SO2",#N/A,FALSE,"Summary Sheet";"PM",#N/A,FALSE,"Summary Sheet";"TRS",#N/A,FALSE,"Summary Sheet";"VOCs",#N/A,FALSE,"Summary Sheet"}</definedName>
    <definedName name="wrn.Summary._3" hidden="1">{"CO",#N/A,FALSE,"Summary Sheet";"H2S",#N/A,FALSE,"Summary Sheet";"NOx",#N/A,FALSE,"Summary Sheet";"SO2",#N/A,FALSE,"Summary Sheet";"PM",#N/A,FALSE,"Summary Sheet";"TRS",#N/A,FALSE,"Summary Sheet";"VOCs",#N/A,FALSE,"Summary Sheet"}</definedName>
    <definedName name="wrn.Summary._3_1" localSheetId="12" hidden="1">{"CO",#N/A,FALSE,"Summary Sheet";"H2S",#N/A,FALSE,"Summary Sheet";"NOx",#N/A,FALSE,"Summary Sheet";"SO2",#N/A,FALSE,"Summary Sheet";"PM",#N/A,FALSE,"Summary Sheet";"TRS",#N/A,FALSE,"Summary Sheet";"VOCs",#N/A,FALSE,"Summary Sheet"}</definedName>
    <definedName name="wrn.Summary._3_1" localSheetId="7" hidden="1">{"CO",#N/A,FALSE,"Summary Sheet";"H2S",#N/A,FALSE,"Summary Sheet";"NOx",#N/A,FALSE,"Summary Sheet";"SO2",#N/A,FALSE,"Summary Sheet";"PM",#N/A,FALSE,"Summary Sheet";"TRS",#N/A,FALSE,"Summary Sheet";"VOCs",#N/A,FALSE,"Summary Sheet"}</definedName>
    <definedName name="wrn.Summary._3_1" localSheetId="14" hidden="1">{"CO",#N/A,FALSE,"Summary Sheet";"H2S",#N/A,FALSE,"Summary Sheet";"NOx",#N/A,FALSE,"Summary Sheet";"SO2",#N/A,FALSE,"Summary Sheet";"PM",#N/A,FALSE,"Summary Sheet";"TRS",#N/A,FALSE,"Summary Sheet";"VOCs",#N/A,FALSE,"Summary Sheet"}</definedName>
    <definedName name="wrn.Summary._3_1" hidden="1">{"CO",#N/A,FALSE,"Summary Sheet";"H2S",#N/A,FALSE,"Summary Sheet";"NOx",#N/A,FALSE,"Summary Sheet";"SO2",#N/A,FALSE,"Summary Sheet";"PM",#N/A,FALSE,"Summary Sheet";"TRS",#N/A,FALSE,"Summary Sheet";"VOCs",#N/A,FALSE,"Summary Sheet"}</definedName>
    <definedName name="wrn.Summary._3_1_1" localSheetId="12" hidden="1">{"CO",#N/A,FALSE,"Summary Sheet";"H2S",#N/A,FALSE,"Summary Sheet";"NOx",#N/A,FALSE,"Summary Sheet";"SO2",#N/A,FALSE,"Summary Sheet";"PM",#N/A,FALSE,"Summary Sheet";"TRS",#N/A,FALSE,"Summary Sheet";"VOCs",#N/A,FALSE,"Summary Sheet"}</definedName>
    <definedName name="wrn.Summary._3_1_1" localSheetId="7" hidden="1">{"CO",#N/A,FALSE,"Summary Sheet";"H2S",#N/A,FALSE,"Summary Sheet";"NOx",#N/A,FALSE,"Summary Sheet";"SO2",#N/A,FALSE,"Summary Sheet";"PM",#N/A,FALSE,"Summary Sheet";"TRS",#N/A,FALSE,"Summary Sheet";"VOCs",#N/A,FALSE,"Summary Sheet"}</definedName>
    <definedName name="wrn.Summary._3_1_1" localSheetId="14" hidden="1">{"CO",#N/A,FALSE,"Summary Sheet";"H2S",#N/A,FALSE,"Summary Sheet";"NOx",#N/A,FALSE,"Summary Sheet";"SO2",#N/A,FALSE,"Summary Sheet";"PM",#N/A,FALSE,"Summary Sheet";"TRS",#N/A,FALSE,"Summary Sheet";"VOCs",#N/A,FALSE,"Summary Sheet"}</definedName>
    <definedName name="wrn.Summary._3_1_1" hidden="1">{"CO",#N/A,FALSE,"Summary Sheet";"H2S",#N/A,FALSE,"Summary Sheet";"NOx",#N/A,FALSE,"Summary Sheet";"SO2",#N/A,FALSE,"Summary Sheet";"PM",#N/A,FALSE,"Summary Sheet";"TRS",#N/A,FALSE,"Summary Sheet";"VOCs",#N/A,FALSE,"Summary Sheet"}</definedName>
    <definedName name="wrn.Summary._3_1_2" localSheetId="12" hidden="1">{"CO",#N/A,FALSE,"Summary Sheet";"H2S",#N/A,FALSE,"Summary Sheet";"NOx",#N/A,FALSE,"Summary Sheet";"SO2",#N/A,FALSE,"Summary Sheet";"PM",#N/A,FALSE,"Summary Sheet";"TRS",#N/A,FALSE,"Summary Sheet";"VOCs",#N/A,FALSE,"Summary Sheet"}</definedName>
    <definedName name="wrn.Summary._3_1_2" localSheetId="7" hidden="1">{"CO",#N/A,FALSE,"Summary Sheet";"H2S",#N/A,FALSE,"Summary Sheet";"NOx",#N/A,FALSE,"Summary Sheet";"SO2",#N/A,FALSE,"Summary Sheet";"PM",#N/A,FALSE,"Summary Sheet";"TRS",#N/A,FALSE,"Summary Sheet";"VOCs",#N/A,FALSE,"Summary Sheet"}</definedName>
    <definedName name="wrn.Summary._3_1_2" localSheetId="14" hidden="1">{"CO",#N/A,FALSE,"Summary Sheet";"H2S",#N/A,FALSE,"Summary Sheet";"NOx",#N/A,FALSE,"Summary Sheet";"SO2",#N/A,FALSE,"Summary Sheet";"PM",#N/A,FALSE,"Summary Sheet";"TRS",#N/A,FALSE,"Summary Sheet";"VOCs",#N/A,FALSE,"Summary Sheet"}</definedName>
    <definedName name="wrn.Summary._3_1_2" hidden="1">{"CO",#N/A,FALSE,"Summary Sheet";"H2S",#N/A,FALSE,"Summary Sheet";"NOx",#N/A,FALSE,"Summary Sheet";"SO2",#N/A,FALSE,"Summary Sheet";"PM",#N/A,FALSE,"Summary Sheet";"TRS",#N/A,FALSE,"Summary Sheet";"VOCs",#N/A,FALSE,"Summary Sheet"}</definedName>
    <definedName name="wrn.Summary._3_2" localSheetId="12" hidden="1">{"CO",#N/A,FALSE,"Summary Sheet";"H2S",#N/A,FALSE,"Summary Sheet";"NOx",#N/A,FALSE,"Summary Sheet";"SO2",#N/A,FALSE,"Summary Sheet";"PM",#N/A,FALSE,"Summary Sheet";"TRS",#N/A,FALSE,"Summary Sheet";"VOCs",#N/A,FALSE,"Summary Sheet"}</definedName>
    <definedName name="wrn.Summary._3_2" localSheetId="7" hidden="1">{"CO",#N/A,FALSE,"Summary Sheet";"H2S",#N/A,FALSE,"Summary Sheet";"NOx",#N/A,FALSE,"Summary Sheet";"SO2",#N/A,FALSE,"Summary Sheet";"PM",#N/A,FALSE,"Summary Sheet";"TRS",#N/A,FALSE,"Summary Sheet";"VOCs",#N/A,FALSE,"Summary Sheet"}</definedName>
    <definedName name="wrn.Summary._3_2" localSheetId="14" hidden="1">{"CO",#N/A,FALSE,"Summary Sheet";"H2S",#N/A,FALSE,"Summary Sheet";"NOx",#N/A,FALSE,"Summary Sheet";"SO2",#N/A,FALSE,"Summary Sheet";"PM",#N/A,FALSE,"Summary Sheet";"TRS",#N/A,FALSE,"Summary Sheet";"VOCs",#N/A,FALSE,"Summary Sheet"}</definedName>
    <definedName name="wrn.Summary._3_2" hidden="1">{"CO",#N/A,FALSE,"Summary Sheet";"H2S",#N/A,FALSE,"Summary Sheet";"NOx",#N/A,FALSE,"Summary Sheet";"SO2",#N/A,FALSE,"Summary Sheet";"PM",#N/A,FALSE,"Summary Sheet";"TRS",#N/A,FALSE,"Summary Sheet";"VOCs",#N/A,FALSE,"Summary Sheet"}</definedName>
    <definedName name="wrn.Summary._3_2_1" localSheetId="12" hidden="1">{"CO",#N/A,FALSE,"Summary Sheet";"H2S",#N/A,FALSE,"Summary Sheet";"NOx",#N/A,FALSE,"Summary Sheet";"SO2",#N/A,FALSE,"Summary Sheet";"PM",#N/A,FALSE,"Summary Sheet";"TRS",#N/A,FALSE,"Summary Sheet";"VOCs",#N/A,FALSE,"Summary Sheet"}</definedName>
    <definedName name="wrn.Summary._3_2_1" localSheetId="7" hidden="1">{"CO",#N/A,FALSE,"Summary Sheet";"H2S",#N/A,FALSE,"Summary Sheet";"NOx",#N/A,FALSE,"Summary Sheet";"SO2",#N/A,FALSE,"Summary Sheet";"PM",#N/A,FALSE,"Summary Sheet";"TRS",#N/A,FALSE,"Summary Sheet";"VOCs",#N/A,FALSE,"Summary Sheet"}</definedName>
    <definedName name="wrn.Summary._3_2_1" localSheetId="14" hidden="1">{"CO",#N/A,FALSE,"Summary Sheet";"H2S",#N/A,FALSE,"Summary Sheet";"NOx",#N/A,FALSE,"Summary Sheet";"SO2",#N/A,FALSE,"Summary Sheet";"PM",#N/A,FALSE,"Summary Sheet";"TRS",#N/A,FALSE,"Summary Sheet";"VOCs",#N/A,FALSE,"Summary Sheet"}</definedName>
    <definedName name="wrn.Summary._3_2_1" hidden="1">{"CO",#N/A,FALSE,"Summary Sheet";"H2S",#N/A,FALSE,"Summary Sheet";"NOx",#N/A,FALSE,"Summary Sheet";"SO2",#N/A,FALSE,"Summary Sheet";"PM",#N/A,FALSE,"Summary Sheet";"TRS",#N/A,FALSE,"Summary Sheet";"VOCs",#N/A,FALSE,"Summary Sheet"}</definedName>
    <definedName name="wrn.Summary._3_2_2" localSheetId="12" hidden="1">{"CO",#N/A,FALSE,"Summary Sheet";"H2S",#N/A,FALSE,"Summary Sheet";"NOx",#N/A,FALSE,"Summary Sheet";"SO2",#N/A,FALSE,"Summary Sheet";"PM",#N/A,FALSE,"Summary Sheet";"TRS",#N/A,FALSE,"Summary Sheet";"VOCs",#N/A,FALSE,"Summary Sheet"}</definedName>
    <definedName name="wrn.Summary._3_2_2" localSheetId="7" hidden="1">{"CO",#N/A,FALSE,"Summary Sheet";"H2S",#N/A,FALSE,"Summary Sheet";"NOx",#N/A,FALSE,"Summary Sheet";"SO2",#N/A,FALSE,"Summary Sheet";"PM",#N/A,FALSE,"Summary Sheet";"TRS",#N/A,FALSE,"Summary Sheet";"VOCs",#N/A,FALSE,"Summary Sheet"}</definedName>
    <definedName name="wrn.Summary._3_2_2" localSheetId="14" hidden="1">{"CO",#N/A,FALSE,"Summary Sheet";"H2S",#N/A,FALSE,"Summary Sheet";"NOx",#N/A,FALSE,"Summary Sheet";"SO2",#N/A,FALSE,"Summary Sheet";"PM",#N/A,FALSE,"Summary Sheet";"TRS",#N/A,FALSE,"Summary Sheet";"VOCs",#N/A,FALSE,"Summary Sheet"}</definedName>
    <definedName name="wrn.Summary._3_2_2" hidden="1">{"CO",#N/A,FALSE,"Summary Sheet";"H2S",#N/A,FALSE,"Summary Sheet";"NOx",#N/A,FALSE,"Summary Sheet";"SO2",#N/A,FALSE,"Summary Sheet";"PM",#N/A,FALSE,"Summary Sheet";"TRS",#N/A,FALSE,"Summary Sheet";"VOCs",#N/A,FALSE,"Summary Sheet"}</definedName>
    <definedName name="wrn.Summary._3_3" localSheetId="12" hidden="1">{"CO",#N/A,FALSE,"Summary Sheet";"H2S",#N/A,FALSE,"Summary Sheet";"NOx",#N/A,FALSE,"Summary Sheet";"SO2",#N/A,FALSE,"Summary Sheet";"PM",#N/A,FALSE,"Summary Sheet";"TRS",#N/A,FALSE,"Summary Sheet";"VOCs",#N/A,FALSE,"Summary Sheet"}</definedName>
    <definedName name="wrn.Summary._3_3" localSheetId="7" hidden="1">{"CO",#N/A,FALSE,"Summary Sheet";"H2S",#N/A,FALSE,"Summary Sheet";"NOx",#N/A,FALSE,"Summary Sheet";"SO2",#N/A,FALSE,"Summary Sheet";"PM",#N/A,FALSE,"Summary Sheet";"TRS",#N/A,FALSE,"Summary Sheet";"VOCs",#N/A,FALSE,"Summary Sheet"}</definedName>
    <definedName name="wrn.Summary._3_3" localSheetId="14" hidden="1">{"CO",#N/A,FALSE,"Summary Sheet";"H2S",#N/A,FALSE,"Summary Sheet";"NOx",#N/A,FALSE,"Summary Sheet";"SO2",#N/A,FALSE,"Summary Sheet";"PM",#N/A,FALSE,"Summary Sheet";"TRS",#N/A,FALSE,"Summary Sheet";"VOCs",#N/A,FALSE,"Summary Sheet"}</definedName>
    <definedName name="wrn.Summary._3_3" hidden="1">{"CO",#N/A,FALSE,"Summary Sheet";"H2S",#N/A,FALSE,"Summary Sheet";"NOx",#N/A,FALSE,"Summary Sheet";"SO2",#N/A,FALSE,"Summary Sheet";"PM",#N/A,FALSE,"Summary Sheet";"TRS",#N/A,FALSE,"Summary Sheet";"VOCs",#N/A,FALSE,"Summary Sheet"}</definedName>
    <definedName name="wrn.Summary._3_3_1" localSheetId="12" hidden="1">{"CO",#N/A,FALSE,"Summary Sheet";"H2S",#N/A,FALSE,"Summary Sheet";"NOx",#N/A,FALSE,"Summary Sheet";"SO2",#N/A,FALSE,"Summary Sheet";"PM",#N/A,FALSE,"Summary Sheet";"TRS",#N/A,FALSE,"Summary Sheet";"VOCs",#N/A,FALSE,"Summary Sheet"}</definedName>
    <definedName name="wrn.Summary._3_3_1" localSheetId="7" hidden="1">{"CO",#N/A,FALSE,"Summary Sheet";"H2S",#N/A,FALSE,"Summary Sheet";"NOx",#N/A,FALSE,"Summary Sheet";"SO2",#N/A,FALSE,"Summary Sheet";"PM",#N/A,FALSE,"Summary Sheet";"TRS",#N/A,FALSE,"Summary Sheet";"VOCs",#N/A,FALSE,"Summary Sheet"}</definedName>
    <definedName name="wrn.Summary._3_3_1" localSheetId="14" hidden="1">{"CO",#N/A,FALSE,"Summary Sheet";"H2S",#N/A,FALSE,"Summary Sheet";"NOx",#N/A,FALSE,"Summary Sheet";"SO2",#N/A,FALSE,"Summary Sheet";"PM",#N/A,FALSE,"Summary Sheet";"TRS",#N/A,FALSE,"Summary Sheet";"VOCs",#N/A,FALSE,"Summary Sheet"}</definedName>
    <definedName name="wrn.Summary._3_3_1" hidden="1">{"CO",#N/A,FALSE,"Summary Sheet";"H2S",#N/A,FALSE,"Summary Sheet";"NOx",#N/A,FALSE,"Summary Sheet";"SO2",#N/A,FALSE,"Summary Sheet";"PM",#N/A,FALSE,"Summary Sheet";"TRS",#N/A,FALSE,"Summary Sheet";"VOCs",#N/A,FALSE,"Summary Sheet"}</definedName>
    <definedName name="wrn.Summary._3_3_2" localSheetId="12" hidden="1">{"CO",#N/A,FALSE,"Summary Sheet";"H2S",#N/A,FALSE,"Summary Sheet";"NOx",#N/A,FALSE,"Summary Sheet";"SO2",#N/A,FALSE,"Summary Sheet";"PM",#N/A,FALSE,"Summary Sheet";"TRS",#N/A,FALSE,"Summary Sheet";"VOCs",#N/A,FALSE,"Summary Sheet"}</definedName>
    <definedName name="wrn.Summary._3_3_2" localSheetId="7" hidden="1">{"CO",#N/A,FALSE,"Summary Sheet";"H2S",#N/A,FALSE,"Summary Sheet";"NOx",#N/A,FALSE,"Summary Sheet";"SO2",#N/A,FALSE,"Summary Sheet";"PM",#N/A,FALSE,"Summary Sheet";"TRS",#N/A,FALSE,"Summary Sheet";"VOCs",#N/A,FALSE,"Summary Sheet"}</definedName>
    <definedName name="wrn.Summary._3_3_2" localSheetId="14" hidden="1">{"CO",#N/A,FALSE,"Summary Sheet";"H2S",#N/A,FALSE,"Summary Sheet";"NOx",#N/A,FALSE,"Summary Sheet";"SO2",#N/A,FALSE,"Summary Sheet";"PM",#N/A,FALSE,"Summary Sheet";"TRS",#N/A,FALSE,"Summary Sheet";"VOCs",#N/A,FALSE,"Summary Sheet"}</definedName>
    <definedName name="wrn.Summary._3_3_2" hidden="1">{"CO",#N/A,FALSE,"Summary Sheet";"H2S",#N/A,FALSE,"Summary Sheet";"NOx",#N/A,FALSE,"Summary Sheet";"SO2",#N/A,FALSE,"Summary Sheet";"PM",#N/A,FALSE,"Summary Sheet";"TRS",#N/A,FALSE,"Summary Sheet";"VOCs",#N/A,FALSE,"Summary Sheet"}</definedName>
    <definedName name="wrn.Summary._3_4" localSheetId="12" hidden="1">{"CO",#N/A,FALSE,"Summary Sheet";"H2S",#N/A,FALSE,"Summary Sheet";"NOx",#N/A,FALSE,"Summary Sheet";"SO2",#N/A,FALSE,"Summary Sheet";"PM",#N/A,FALSE,"Summary Sheet";"TRS",#N/A,FALSE,"Summary Sheet";"VOCs",#N/A,FALSE,"Summary Sheet"}</definedName>
    <definedName name="wrn.Summary._3_4" localSheetId="7" hidden="1">{"CO",#N/A,FALSE,"Summary Sheet";"H2S",#N/A,FALSE,"Summary Sheet";"NOx",#N/A,FALSE,"Summary Sheet";"SO2",#N/A,FALSE,"Summary Sheet";"PM",#N/A,FALSE,"Summary Sheet";"TRS",#N/A,FALSE,"Summary Sheet";"VOCs",#N/A,FALSE,"Summary Sheet"}</definedName>
    <definedName name="wrn.Summary._3_4" localSheetId="14" hidden="1">{"CO",#N/A,FALSE,"Summary Sheet";"H2S",#N/A,FALSE,"Summary Sheet";"NOx",#N/A,FALSE,"Summary Sheet";"SO2",#N/A,FALSE,"Summary Sheet";"PM",#N/A,FALSE,"Summary Sheet";"TRS",#N/A,FALSE,"Summary Sheet";"VOCs",#N/A,FALSE,"Summary Sheet"}</definedName>
    <definedName name="wrn.Summary._3_4" hidden="1">{"CO",#N/A,FALSE,"Summary Sheet";"H2S",#N/A,FALSE,"Summary Sheet";"NOx",#N/A,FALSE,"Summary Sheet";"SO2",#N/A,FALSE,"Summary Sheet";"PM",#N/A,FALSE,"Summary Sheet";"TRS",#N/A,FALSE,"Summary Sheet";"VOCs",#N/A,FALSE,"Summary Sheet"}</definedName>
    <definedName name="wrn.Summary._3_4_1" localSheetId="12" hidden="1">{"CO",#N/A,FALSE,"Summary Sheet";"H2S",#N/A,FALSE,"Summary Sheet";"NOx",#N/A,FALSE,"Summary Sheet";"SO2",#N/A,FALSE,"Summary Sheet";"PM",#N/A,FALSE,"Summary Sheet";"TRS",#N/A,FALSE,"Summary Sheet";"VOCs",#N/A,FALSE,"Summary Sheet"}</definedName>
    <definedName name="wrn.Summary._3_4_1" localSheetId="7" hidden="1">{"CO",#N/A,FALSE,"Summary Sheet";"H2S",#N/A,FALSE,"Summary Sheet";"NOx",#N/A,FALSE,"Summary Sheet";"SO2",#N/A,FALSE,"Summary Sheet";"PM",#N/A,FALSE,"Summary Sheet";"TRS",#N/A,FALSE,"Summary Sheet";"VOCs",#N/A,FALSE,"Summary Sheet"}</definedName>
    <definedName name="wrn.Summary._3_4_1" localSheetId="14" hidden="1">{"CO",#N/A,FALSE,"Summary Sheet";"H2S",#N/A,FALSE,"Summary Sheet";"NOx",#N/A,FALSE,"Summary Sheet";"SO2",#N/A,FALSE,"Summary Sheet";"PM",#N/A,FALSE,"Summary Sheet";"TRS",#N/A,FALSE,"Summary Sheet";"VOCs",#N/A,FALSE,"Summary Sheet"}</definedName>
    <definedName name="wrn.Summary._3_4_1" hidden="1">{"CO",#N/A,FALSE,"Summary Sheet";"H2S",#N/A,FALSE,"Summary Sheet";"NOx",#N/A,FALSE,"Summary Sheet";"SO2",#N/A,FALSE,"Summary Sheet";"PM",#N/A,FALSE,"Summary Sheet";"TRS",#N/A,FALSE,"Summary Sheet";"VOCs",#N/A,FALSE,"Summary Sheet"}</definedName>
    <definedName name="wrn.Summary._3_4_2" localSheetId="12" hidden="1">{"CO",#N/A,FALSE,"Summary Sheet";"H2S",#N/A,FALSE,"Summary Sheet";"NOx",#N/A,FALSE,"Summary Sheet";"SO2",#N/A,FALSE,"Summary Sheet";"PM",#N/A,FALSE,"Summary Sheet";"TRS",#N/A,FALSE,"Summary Sheet";"VOCs",#N/A,FALSE,"Summary Sheet"}</definedName>
    <definedName name="wrn.Summary._3_4_2" localSheetId="7" hidden="1">{"CO",#N/A,FALSE,"Summary Sheet";"H2S",#N/A,FALSE,"Summary Sheet";"NOx",#N/A,FALSE,"Summary Sheet";"SO2",#N/A,FALSE,"Summary Sheet";"PM",#N/A,FALSE,"Summary Sheet";"TRS",#N/A,FALSE,"Summary Sheet";"VOCs",#N/A,FALSE,"Summary Sheet"}</definedName>
    <definedName name="wrn.Summary._3_4_2" localSheetId="14" hidden="1">{"CO",#N/A,FALSE,"Summary Sheet";"H2S",#N/A,FALSE,"Summary Sheet";"NOx",#N/A,FALSE,"Summary Sheet";"SO2",#N/A,FALSE,"Summary Sheet";"PM",#N/A,FALSE,"Summary Sheet";"TRS",#N/A,FALSE,"Summary Sheet";"VOCs",#N/A,FALSE,"Summary Sheet"}</definedName>
    <definedName name="wrn.Summary._3_4_2" hidden="1">{"CO",#N/A,FALSE,"Summary Sheet";"H2S",#N/A,FALSE,"Summary Sheet";"NOx",#N/A,FALSE,"Summary Sheet";"SO2",#N/A,FALSE,"Summary Sheet";"PM",#N/A,FALSE,"Summary Sheet";"TRS",#N/A,FALSE,"Summary Sheet";"VOCs",#N/A,FALSE,"Summary Sheet"}</definedName>
    <definedName name="wrn.Summary._3_5" localSheetId="12" hidden="1">{"CO",#N/A,FALSE,"Summary Sheet";"H2S",#N/A,FALSE,"Summary Sheet";"NOx",#N/A,FALSE,"Summary Sheet";"SO2",#N/A,FALSE,"Summary Sheet";"PM",#N/A,FALSE,"Summary Sheet";"TRS",#N/A,FALSE,"Summary Sheet";"VOCs",#N/A,FALSE,"Summary Sheet"}</definedName>
    <definedName name="wrn.Summary._3_5" localSheetId="7" hidden="1">{"CO",#N/A,FALSE,"Summary Sheet";"H2S",#N/A,FALSE,"Summary Sheet";"NOx",#N/A,FALSE,"Summary Sheet";"SO2",#N/A,FALSE,"Summary Sheet";"PM",#N/A,FALSE,"Summary Sheet";"TRS",#N/A,FALSE,"Summary Sheet";"VOCs",#N/A,FALSE,"Summary Sheet"}</definedName>
    <definedName name="wrn.Summary._3_5" localSheetId="14" hidden="1">{"CO",#N/A,FALSE,"Summary Sheet";"H2S",#N/A,FALSE,"Summary Sheet";"NOx",#N/A,FALSE,"Summary Sheet";"SO2",#N/A,FALSE,"Summary Sheet";"PM",#N/A,FALSE,"Summary Sheet";"TRS",#N/A,FALSE,"Summary Sheet";"VOCs",#N/A,FALSE,"Summary Sheet"}</definedName>
    <definedName name="wrn.Summary._3_5" hidden="1">{"CO",#N/A,FALSE,"Summary Sheet";"H2S",#N/A,FALSE,"Summary Sheet";"NOx",#N/A,FALSE,"Summary Sheet";"SO2",#N/A,FALSE,"Summary Sheet";"PM",#N/A,FALSE,"Summary Sheet";"TRS",#N/A,FALSE,"Summary Sheet";"VOCs",#N/A,FALSE,"Summary Sheet"}</definedName>
    <definedName name="wrn.Summary._3_5_1" localSheetId="12" hidden="1">{"CO",#N/A,FALSE,"Summary Sheet";"H2S",#N/A,FALSE,"Summary Sheet";"NOx",#N/A,FALSE,"Summary Sheet";"SO2",#N/A,FALSE,"Summary Sheet";"PM",#N/A,FALSE,"Summary Sheet";"TRS",#N/A,FALSE,"Summary Sheet";"VOCs",#N/A,FALSE,"Summary Sheet"}</definedName>
    <definedName name="wrn.Summary._3_5_1" localSheetId="7" hidden="1">{"CO",#N/A,FALSE,"Summary Sheet";"H2S",#N/A,FALSE,"Summary Sheet";"NOx",#N/A,FALSE,"Summary Sheet";"SO2",#N/A,FALSE,"Summary Sheet";"PM",#N/A,FALSE,"Summary Sheet";"TRS",#N/A,FALSE,"Summary Sheet";"VOCs",#N/A,FALSE,"Summary Sheet"}</definedName>
    <definedName name="wrn.Summary._3_5_1" localSheetId="14" hidden="1">{"CO",#N/A,FALSE,"Summary Sheet";"H2S",#N/A,FALSE,"Summary Sheet";"NOx",#N/A,FALSE,"Summary Sheet";"SO2",#N/A,FALSE,"Summary Sheet";"PM",#N/A,FALSE,"Summary Sheet";"TRS",#N/A,FALSE,"Summary Sheet";"VOCs",#N/A,FALSE,"Summary Sheet"}</definedName>
    <definedName name="wrn.Summary._3_5_1" hidden="1">{"CO",#N/A,FALSE,"Summary Sheet";"H2S",#N/A,FALSE,"Summary Sheet";"NOx",#N/A,FALSE,"Summary Sheet";"SO2",#N/A,FALSE,"Summary Sheet";"PM",#N/A,FALSE,"Summary Sheet";"TRS",#N/A,FALSE,"Summary Sheet";"VOCs",#N/A,FALSE,"Summary Sheet"}</definedName>
    <definedName name="wrn.Summary._3_5_2" localSheetId="12" hidden="1">{"CO",#N/A,FALSE,"Summary Sheet";"H2S",#N/A,FALSE,"Summary Sheet";"NOx",#N/A,FALSE,"Summary Sheet";"SO2",#N/A,FALSE,"Summary Sheet";"PM",#N/A,FALSE,"Summary Sheet";"TRS",#N/A,FALSE,"Summary Sheet";"VOCs",#N/A,FALSE,"Summary Sheet"}</definedName>
    <definedName name="wrn.Summary._3_5_2" localSheetId="7" hidden="1">{"CO",#N/A,FALSE,"Summary Sheet";"H2S",#N/A,FALSE,"Summary Sheet";"NOx",#N/A,FALSE,"Summary Sheet";"SO2",#N/A,FALSE,"Summary Sheet";"PM",#N/A,FALSE,"Summary Sheet";"TRS",#N/A,FALSE,"Summary Sheet";"VOCs",#N/A,FALSE,"Summary Sheet"}</definedName>
    <definedName name="wrn.Summary._3_5_2" localSheetId="14" hidden="1">{"CO",#N/A,FALSE,"Summary Sheet";"H2S",#N/A,FALSE,"Summary Sheet";"NOx",#N/A,FALSE,"Summary Sheet";"SO2",#N/A,FALSE,"Summary Sheet";"PM",#N/A,FALSE,"Summary Sheet";"TRS",#N/A,FALSE,"Summary Sheet";"VOCs",#N/A,FALSE,"Summary Sheet"}</definedName>
    <definedName name="wrn.Summary._3_5_2" hidden="1">{"CO",#N/A,FALSE,"Summary Sheet";"H2S",#N/A,FALSE,"Summary Sheet";"NOx",#N/A,FALSE,"Summary Sheet";"SO2",#N/A,FALSE,"Summary Sheet";"PM",#N/A,FALSE,"Summary Sheet";"TRS",#N/A,FALSE,"Summary Sheet";"VOCs",#N/A,FALSE,"Summary Sheet"}</definedName>
    <definedName name="wrn.Summary._4" localSheetId="12" hidden="1">{"CO",#N/A,FALSE,"Summary Sheet";"H2S",#N/A,FALSE,"Summary Sheet";"NOx",#N/A,FALSE,"Summary Sheet";"SO2",#N/A,FALSE,"Summary Sheet";"PM",#N/A,FALSE,"Summary Sheet";"TRS",#N/A,FALSE,"Summary Sheet";"VOCs",#N/A,FALSE,"Summary Sheet"}</definedName>
    <definedName name="wrn.Summary._4" localSheetId="7" hidden="1">{"CO",#N/A,FALSE,"Summary Sheet";"H2S",#N/A,FALSE,"Summary Sheet";"NOx",#N/A,FALSE,"Summary Sheet";"SO2",#N/A,FALSE,"Summary Sheet";"PM",#N/A,FALSE,"Summary Sheet";"TRS",#N/A,FALSE,"Summary Sheet";"VOCs",#N/A,FALSE,"Summary Sheet"}</definedName>
    <definedName name="wrn.Summary._4" localSheetId="14" hidden="1">{"CO",#N/A,FALSE,"Summary Sheet";"H2S",#N/A,FALSE,"Summary Sheet";"NOx",#N/A,FALSE,"Summary Sheet";"SO2",#N/A,FALSE,"Summary Sheet";"PM",#N/A,FALSE,"Summary Sheet";"TRS",#N/A,FALSE,"Summary Sheet";"VOCs",#N/A,FALSE,"Summary Sheet"}</definedName>
    <definedName name="wrn.Summary._4" hidden="1">{"CO",#N/A,FALSE,"Summary Sheet";"H2S",#N/A,FALSE,"Summary Sheet";"NOx",#N/A,FALSE,"Summary Sheet";"SO2",#N/A,FALSE,"Summary Sheet";"PM",#N/A,FALSE,"Summary Sheet";"TRS",#N/A,FALSE,"Summary Sheet";"VOCs",#N/A,FALSE,"Summary Sheet"}</definedName>
    <definedName name="wrn.Summary._4_1" localSheetId="12" hidden="1">{"CO",#N/A,FALSE,"Summary Sheet";"H2S",#N/A,FALSE,"Summary Sheet";"NOx",#N/A,FALSE,"Summary Sheet";"SO2",#N/A,FALSE,"Summary Sheet";"PM",#N/A,FALSE,"Summary Sheet";"TRS",#N/A,FALSE,"Summary Sheet";"VOCs",#N/A,FALSE,"Summary Sheet"}</definedName>
    <definedName name="wrn.Summary._4_1" localSheetId="7" hidden="1">{"CO",#N/A,FALSE,"Summary Sheet";"H2S",#N/A,FALSE,"Summary Sheet";"NOx",#N/A,FALSE,"Summary Sheet";"SO2",#N/A,FALSE,"Summary Sheet";"PM",#N/A,FALSE,"Summary Sheet";"TRS",#N/A,FALSE,"Summary Sheet";"VOCs",#N/A,FALSE,"Summary Sheet"}</definedName>
    <definedName name="wrn.Summary._4_1" localSheetId="14" hidden="1">{"CO",#N/A,FALSE,"Summary Sheet";"H2S",#N/A,FALSE,"Summary Sheet";"NOx",#N/A,FALSE,"Summary Sheet";"SO2",#N/A,FALSE,"Summary Sheet";"PM",#N/A,FALSE,"Summary Sheet";"TRS",#N/A,FALSE,"Summary Sheet";"VOCs",#N/A,FALSE,"Summary Sheet"}</definedName>
    <definedName name="wrn.Summary._4_1" hidden="1">{"CO",#N/A,FALSE,"Summary Sheet";"H2S",#N/A,FALSE,"Summary Sheet";"NOx",#N/A,FALSE,"Summary Sheet";"SO2",#N/A,FALSE,"Summary Sheet";"PM",#N/A,FALSE,"Summary Sheet";"TRS",#N/A,FALSE,"Summary Sheet";"VOCs",#N/A,FALSE,"Summary Sheet"}</definedName>
    <definedName name="wrn.Summary._4_1_1" localSheetId="12" hidden="1">{"CO",#N/A,FALSE,"Summary Sheet";"H2S",#N/A,FALSE,"Summary Sheet";"NOx",#N/A,FALSE,"Summary Sheet";"SO2",#N/A,FALSE,"Summary Sheet";"PM",#N/A,FALSE,"Summary Sheet";"TRS",#N/A,FALSE,"Summary Sheet";"VOCs",#N/A,FALSE,"Summary Sheet"}</definedName>
    <definedName name="wrn.Summary._4_1_1" localSheetId="7" hidden="1">{"CO",#N/A,FALSE,"Summary Sheet";"H2S",#N/A,FALSE,"Summary Sheet";"NOx",#N/A,FALSE,"Summary Sheet";"SO2",#N/A,FALSE,"Summary Sheet";"PM",#N/A,FALSE,"Summary Sheet";"TRS",#N/A,FALSE,"Summary Sheet";"VOCs",#N/A,FALSE,"Summary Sheet"}</definedName>
    <definedName name="wrn.Summary._4_1_1" localSheetId="14" hidden="1">{"CO",#N/A,FALSE,"Summary Sheet";"H2S",#N/A,FALSE,"Summary Sheet";"NOx",#N/A,FALSE,"Summary Sheet";"SO2",#N/A,FALSE,"Summary Sheet";"PM",#N/A,FALSE,"Summary Sheet";"TRS",#N/A,FALSE,"Summary Sheet";"VOCs",#N/A,FALSE,"Summary Sheet"}</definedName>
    <definedName name="wrn.Summary._4_1_1" hidden="1">{"CO",#N/A,FALSE,"Summary Sheet";"H2S",#N/A,FALSE,"Summary Sheet";"NOx",#N/A,FALSE,"Summary Sheet";"SO2",#N/A,FALSE,"Summary Sheet";"PM",#N/A,FALSE,"Summary Sheet";"TRS",#N/A,FALSE,"Summary Sheet";"VOCs",#N/A,FALSE,"Summary Sheet"}</definedName>
    <definedName name="wrn.Summary._4_1_2" localSheetId="12" hidden="1">{"CO",#N/A,FALSE,"Summary Sheet";"H2S",#N/A,FALSE,"Summary Sheet";"NOx",#N/A,FALSE,"Summary Sheet";"SO2",#N/A,FALSE,"Summary Sheet";"PM",#N/A,FALSE,"Summary Sheet";"TRS",#N/A,FALSE,"Summary Sheet";"VOCs",#N/A,FALSE,"Summary Sheet"}</definedName>
    <definedName name="wrn.Summary._4_1_2" localSheetId="7" hidden="1">{"CO",#N/A,FALSE,"Summary Sheet";"H2S",#N/A,FALSE,"Summary Sheet";"NOx",#N/A,FALSE,"Summary Sheet";"SO2",#N/A,FALSE,"Summary Sheet";"PM",#N/A,FALSE,"Summary Sheet";"TRS",#N/A,FALSE,"Summary Sheet";"VOCs",#N/A,FALSE,"Summary Sheet"}</definedName>
    <definedName name="wrn.Summary._4_1_2" localSheetId="14" hidden="1">{"CO",#N/A,FALSE,"Summary Sheet";"H2S",#N/A,FALSE,"Summary Sheet";"NOx",#N/A,FALSE,"Summary Sheet";"SO2",#N/A,FALSE,"Summary Sheet";"PM",#N/A,FALSE,"Summary Sheet";"TRS",#N/A,FALSE,"Summary Sheet";"VOCs",#N/A,FALSE,"Summary Sheet"}</definedName>
    <definedName name="wrn.Summary._4_1_2" hidden="1">{"CO",#N/A,FALSE,"Summary Sheet";"H2S",#N/A,FALSE,"Summary Sheet";"NOx",#N/A,FALSE,"Summary Sheet";"SO2",#N/A,FALSE,"Summary Sheet";"PM",#N/A,FALSE,"Summary Sheet";"TRS",#N/A,FALSE,"Summary Sheet";"VOCs",#N/A,FALSE,"Summary Sheet"}</definedName>
    <definedName name="wrn.Summary._4_2" localSheetId="12" hidden="1">{"CO",#N/A,FALSE,"Summary Sheet";"H2S",#N/A,FALSE,"Summary Sheet";"NOx",#N/A,FALSE,"Summary Sheet";"SO2",#N/A,FALSE,"Summary Sheet";"PM",#N/A,FALSE,"Summary Sheet";"TRS",#N/A,FALSE,"Summary Sheet";"VOCs",#N/A,FALSE,"Summary Sheet"}</definedName>
    <definedName name="wrn.Summary._4_2" localSheetId="7" hidden="1">{"CO",#N/A,FALSE,"Summary Sheet";"H2S",#N/A,FALSE,"Summary Sheet";"NOx",#N/A,FALSE,"Summary Sheet";"SO2",#N/A,FALSE,"Summary Sheet";"PM",#N/A,FALSE,"Summary Sheet";"TRS",#N/A,FALSE,"Summary Sheet";"VOCs",#N/A,FALSE,"Summary Sheet"}</definedName>
    <definedName name="wrn.Summary._4_2" localSheetId="14" hidden="1">{"CO",#N/A,FALSE,"Summary Sheet";"H2S",#N/A,FALSE,"Summary Sheet";"NOx",#N/A,FALSE,"Summary Sheet";"SO2",#N/A,FALSE,"Summary Sheet";"PM",#N/A,FALSE,"Summary Sheet";"TRS",#N/A,FALSE,"Summary Sheet";"VOCs",#N/A,FALSE,"Summary Sheet"}</definedName>
    <definedName name="wrn.Summary._4_2" hidden="1">{"CO",#N/A,FALSE,"Summary Sheet";"H2S",#N/A,FALSE,"Summary Sheet";"NOx",#N/A,FALSE,"Summary Sheet";"SO2",#N/A,FALSE,"Summary Sheet";"PM",#N/A,FALSE,"Summary Sheet";"TRS",#N/A,FALSE,"Summary Sheet";"VOCs",#N/A,FALSE,"Summary Sheet"}</definedName>
    <definedName name="wrn.Summary._4_2_1" localSheetId="12" hidden="1">{"CO",#N/A,FALSE,"Summary Sheet";"H2S",#N/A,FALSE,"Summary Sheet";"NOx",#N/A,FALSE,"Summary Sheet";"SO2",#N/A,FALSE,"Summary Sheet";"PM",#N/A,FALSE,"Summary Sheet";"TRS",#N/A,FALSE,"Summary Sheet";"VOCs",#N/A,FALSE,"Summary Sheet"}</definedName>
    <definedName name="wrn.Summary._4_2_1" localSheetId="7" hidden="1">{"CO",#N/A,FALSE,"Summary Sheet";"H2S",#N/A,FALSE,"Summary Sheet";"NOx",#N/A,FALSE,"Summary Sheet";"SO2",#N/A,FALSE,"Summary Sheet";"PM",#N/A,FALSE,"Summary Sheet";"TRS",#N/A,FALSE,"Summary Sheet";"VOCs",#N/A,FALSE,"Summary Sheet"}</definedName>
    <definedName name="wrn.Summary._4_2_1" localSheetId="14" hidden="1">{"CO",#N/A,FALSE,"Summary Sheet";"H2S",#N/A,FALSE,"Summary Sheet";"NOx",#N/A,FALSE,"Summary Sheet";"SO2",#N/A,FALSE,"Summary Sheet";"PM",#N/A,FALSE,"Summary Sheet";"TRS",#N/A,FALSE,"Summary Sheet";"VOCs",#N/A,FALSE,"Summary Sheet"}</definedName>
    <definedName name="wrn.Summary._4_2_1" hidden="1">{"CO",#N/A,FALSE,"Summary Sheet";"H2S",#N/A,FALSE,"Summary Sheet";"NOx",#N/A,FALSE,"Summary Sheet";"SO2",#N/A,FALSE,"Summary Sheet";"PM",#N/A,FALSE,"Summary Sheet";"TRS",#N/A,FALSE,"Summary Sheet";"VOCs",#N/A,FALSE,"Summary Sheet"}</definedName>
    <definedName name="wrn.Summary._4_2_2" localSheetId="12" hidden="1">{"CO",#N/A,FALSE,"Summary Sheet";"H2S",#N/A,FALSE,"Summary Sheet";"NOx",#N/A,FALSE,"Summary Sheet";"SO2",#N/A,FALSE,"Summary Sheet";"PM",#N/A,FALSE,"Summary Sheet";"TRS",#N/A,FALSE,"Summary Sheet";"VOCs",#N/A,FALSE,"Summary Sheet"}</definedName>
    <definedName name="wrn.Summary._4_2_2" localSheetId="7" hidden="1">{"CO",#N/A,FALSE,"Summary Sheet";"H2S",#N/A,FALSE,"Summary Sheet";"NOx",#N/A,FALSE,"Summary Sheet";"SO2",#N/A,FALSE,"Summary Sheet";"PM",#N/A,FALSE,"Summary Sheet";"TRS",#N/A,FALSE,"Summary Sheet";"VOCs",#N/A,FALSE,"Summary Sheet"}</definedName>
    <definedName name="wrn.Summary._4_2_2" localSheetId="14" hidden="1">{"CO",#N/A,FALSE,"Summary Sheet";"H2S",#N/A,FALSE,"Summary Sheet";"NOx",#N/A,FALSE,"Summary Sheet";"SO2",#N/A,FALSE,"Summary Sheet";"PM",#N/A,FALSE,"Summary Sheet";"TRS",#N/A,FALSE,"Summary Sheet";"VOCs",#N/A,FALSE,"Summary Sheet"}</definedName>
    <definedName name="wrn.Summary._4_2_2" hidden="1">{"CO",#N/A,FALSE,"Summary Sheet";"H2S",#N/A,FALSE,"Summary Sheet";"NOx",#N/A,FALSE,"Summary Sheet";"SO2",#N/A,FALSE,"Summary Sheet";"PM",#N/A,FALSE,"Summary Sheet";"TRS",#N/A,FALSE,"Summary Sheet";"VOCs",#N/A,FALSE,"Summary Sheet"}</definedName>
    <definedName name="wrn.Summary._4_3" localSheetId="12" hidden="1">{"CO",#N/A,FALSE,"Summary Sheet";"H2S",#N/A,FALSE,"Summary Sheet";"NOx",#N/A,FALSE,"Summary Sheet";"SO2",#N/A,FALSE,"Summary Sheet";"PM",#N/A,FALSE,"Summary Sheet";"TRS",#N/A,FALSE,"Summary Sheet";"VOCs",#N/A,FALSE,"Summary Sheet"}</definedName>
    <definedName name="wrn.Summary._4_3" localSheetId="7" hidden="1">{"CO",#N/A,FALSE,"Summary Sheet";"H2S",#N/A,FALSE,"Summary Sheet";"NOx",#N/A,FALSE,"Summary Sheet";"SO2",#N/A,FALSE,"Summary Sheet";"PM",#N/A,FALSE,"Summary Sheet";"TRS",#N/A,FALSE,"Summary Sheet";"VOCs",#N/A,FALSE,"Summary Sheet"}</definedName>
    <definedName name="wrn.Summary._4_3" localSheetId="14" hidden="1">{"CO",#N/A,FALSE,"Summary Sheet";"H2S",#N/A,FALSE,"Summary Sheet";"NOx",#N/A,FALSE,"Summary Sheet";"SO2",#N/A,FALSE,"Summary Sheet";"PM",#N/A,FALSE,"Summary Sheet";"TRS",#N/A,FALSE,"Summary Sheet";"VOCs",#N/A,FALSE,"Summary Sheet"}</definedName>
    <definedName name="wrn.Summary._4_3" hidden="1">{"CO",#N/A,FALSE,"Summary Sheet";"H2S",#N/A,FALSE,"Summary Sheet";"NOx",#N/A,FALSE,"Summary Sheet";"SO2",#N/A,FALSE,"Summary Sheet";"PM",#N/A,FALSE,"Summary Sheet";"TRS",#N/A,FALSE,"Summary Sheet";"VOCs",#N/A,FALSE,"Summary Sheet"}</definedName>
    <definedName name="wrn.Summary._4_3_1" localSheetId="12" hidden="1">{"CO",#N/A,FALSE,"Summary Sheet";"H2S",#N/A,FALSE,"Summary Sheet";"NOx",#N/A,FALSE,"Summary Sheet";"SO2",#N/A,FALSE,"Summary Sheet";"PM",#N/A,FALSE,"Summary Sheet";"TRS",#N/A,FALSE,"Summary Sheet";"VOCs",#N/A,FALSE,"Summary Sheet"}</definedName>
    <definedName name="wrn.Summary._4_3_1" localSheetId="7" hidden="1">{"CO",#N/A,FALSE,"Summary Sheet";"H2S",#N/A,FALSE,"Summary Sheet";"NOx",#N/A,FALSE,"Summary Sheet";"SO2",#N/A,FALSE,"Summary Sheet";"PM",#N/A,FALSE,"Summary Sheet";"TRS",#N/A,FALSE,"Summary Sheet";"VOCs",#N/A,FALSE,"Summary Sheet"}</definedName>
    <definedName name="wrn.Summary._4_3_1" localSheetId="14" hidden="1">{"CO",#N/A,FALSE,"Summary Sheet";"H2S",#N/A,FALSE,"Summary Sheet";"NOx",#N/A,FALSE,"Summary Sheet";"SO2",#N/A,FALSE,"Summary Sheet";"PM",#N/A,FALSE,"Summary Sheet";"TRS",#N/A,FALSE,"Summary Sheet";"VOCs",#N/A,FALSE,"Summary Sheet"}</definedName>
    <definedName name="wrn.Summary._4_3_1" hidden="1">{"CO",#N/A,FALSE,"Summary Sheet";"H2S",#N/A,FALSE,"Summary Sheet";"NOx",#N/A,FALSE,"Summary Sheet";"SO2",#N/A,FALSE,"Summary Sheet";"PM",#N/A,FALSE,"Summary Sheet";"TRS",#N/A,FALSE,"Summary Sheet";"VOCs",#N/A,FALSE,"Summary Sheet"}</definedName>
    <definedName name="wrn.Summary._4_3_2" localSheetId="12" hidden="1">{"CO",#N/A,FALSE,"Summary Sheet";"H2S",#N/A,FALSE,"Summary Sheet";"NOx",#N/A,FALSE,"Summary Sheet";"SO2",#N/A,FALSE,"Summary Sheet";"PM",#N/A,FALSE,"Summary Sheet";"TRS",#N/A,FALSE,"Summary Sheet";"VOCs",#N/A,FALSE,"Summary Sheet"}</definedName>
    <definedName name="wrn.Summary._4_3_2" localSheetId="7" hidden="1">{"CO",#N/A,FALSE,"Summary Sheet";"H2S",#N/A,FALSE,"Summary Sheet";"NOx",#N/A,FALSE,"Summary Sheet";"SO2",#N/A,FALSE,"Summary Sheet";"PM",#N/A,FALSE,"Summary Sheet";"TRS",#N/A,FALSE,"Summary Sheet";"VOCs",#N/A,FALSE,"Summary Sheet"}</definedName>
    <definedName name="wrn.Summary._4_3_2" localSheetId="14" hidden="1">{"CO",#N/A,FALSE,"Summary Sheet";"H2S",#N/A,FALSE,"Summary Sheet";"NOx",#N/A,FALSE,"Summary Sheet";"SO2",#N/A,FALSE,"Summary Sheet";"PM",#N/A,FALSE,"Summary Sheet";"TRS",#N/A,FALSE,"Summary Sheet";"VOCs",#N/A,FALSE,"Summary Sheet"}</definedName>
    <definedName name="wrn.Summary._4_3_2" hidden="1">{"CO",#N/A,FALSE,"Summary Sheet";"H2S",#N/A,FALSE,"Summary Sheet";"NOx",#N/A,FALSE,"Summary Sheet";"SO2",#N/A,FALSE,"Summary Sheet";"PM",#N/A,FALSE,"Summary Sheet";"TRS",#N/A,FALSE,"Summary Sheet";"VOCs",#N/A,FALSE,"Summary Sheet"}</definedName>
    <definedName name="wrn.Summary._4_4" localSheetId="12" hidden="1">{"CO",#N/A,FALSE,"Summary Sheet";"H2S",#N/A,FALSE,"Summary Sheet";"NOx",#N/A,FALSE,"Summary Sheet";"SO2",#N/A,FALSE,"Summary Sheet";"PM",#N/A,FALSE,"Summary Sheet";"TRS",#N/A,FALSE,"Summary Sheet";"VOCs",#N/A,FALSE,"Summary Sheet"}</definedName>
    <definedName name="wrn.Summary._4_4" localSheetId="7" hidden="1">{"CO",#N/A,FALSE,"Summary Sheet";"H2S",#N/A,FALSE,"Summary Sheet";"NOx",#N/A,FALSE,"Summary Sheet";"SO2",#N/A,FALSE,"Summary Sheet";"PM",#N/A,FALSE,"Summary Sheet";"TRS",#N/A,FALSE,"Summary Sheet";"VOCs",#N/A,FALSE,"Summary Sheet"}</definedName>
    <definedName name="wrn.Summary._4_4" localSheetId="14" hidden="1">{"CO",#N/A,FALSE,"Summary Sheet";"H2S",#N/A,FALSE,"Summary Sheet";"NOx",#N/A,FALSE,"Summary Sheet";"SO2",#N/A,FALSE,"Summary Sheet";"PM",#N/A,FALSE,"Summary Sheet";"TRS",#N/A,FALSE,"Summary Sheet";"VOCs",#N/A,FALSE,"Summary Sheet"}</definedName>
    <definedName name="wrn.Summary._4_4" hidden="1">{"CO",#N/A,FALSE,"Summary Sheet";"H2S",#N/A,FALSE,"Summary Sheet";"NOx",#N/A,FALSE,"Summary Sheet";"SO2",#N/A,FALSE,"Summary Sheet";"PM",#N/A,FALSE,"Summary Sheet";"TRS",#N/A,FALSE,"Summary Sheet";"VOCs",#N/A,FALSE,"Summary Sheet"}</definedName>
    <definedName name="wrn.Summary._4_4_1" localSheetId="12" hidden="1">{"CO",#N/A,FALSE,"Summary Sheet";"H2S",#N/A,FALSE,"Summary Sheet";"NOx",#N/A,FALSE,"Summary Sheet";"SO2",#N/A,FALSE,"Summary Sheet";"PM",#N/A,FALSE,"Summary Sheet";"TRS",#N/A,FALSE,"Summary Sheet";"VOCs",#N/A,FALSE,"Summary Sheet"}</definedName>
    <definedName name="wrn.Summary._4_4_1" localSheetId="7" hidden="1">{"CO",#N/A,FALSE,"Summary Sheet";"H2S",#N/A,FALSE,"Summary Sheet";"NOx",#N/A,FALSE,"Summary Sheet";"SO2",#N/A,FALSE,"Summary Sheet";"PM",#N/A,FALSE,"Summary Sheet";"TRS",#N/A,FALSE,"Summary Sheet";"VOCs",#N/A,FALSE,"Summary Sheet"}</definedName>
    <definedName name="wrn.Summary._4_4_1" localSheetId="14" hidden="1">{"CO",#N/A,FALSE,"Summary Sheet";"H2S",#N/A,FALSE,"Summary Sheet";"NOx",#N/A,FALSE,"Summary Sheet";"SO2",#N/A,FALSE,"Summary Sheet";"PM",#N/A,FALSE,"Summary Sheet";"TRS",#N/A,FALSE,"Summary Sheet";"VOCs",#N/A,FALSE,"Summary Sheet"}</definedName>
    <definedName name="wrn.Summary._4_4_1" hidden="1">{"CO",#N/A,FALSE,"Summary Sheet";"H2S",#N/A,FALSE,"Summary Sheet";"NOx",#N/A,FALSE,"Summary Sheet";"SO2",#N/A,FALSE,"Summary Sheet";"PM",#N/A,FALSE,"Summary Sheet";"TRS",#N/A,FALSE,"Summary Sheet";"VOCs",#N/A,FALSE,"Summary Sheet"}</definedName>
    <definedName name="wrn.Summary._4_4_2" localSheetId="12" hidden="1">{"CO",#N/A,FALSE,"Summary Sheet";"H2S",#N/A,FALSE,"Summary Sheet";"NOx",#N/A,FALSE,"Summary Sheet";"SO2",#N/A,FALSE,"Summary Sheet";"PM",#N/A,FALSE,"Summary Sheet";"TRS",#N/A,FALSE,"Summary Sheet";"VOCs",#N/A,FALSE,"Summary Sheet"}</definedName>
    <definedName name="wrn.Summary._4_4_2" localSheetId="7" hidden="1">{"CO",#N/A,FALSE,"Summary Sheet";"H2S",#N/A,FALSE,"Summary Sheet";"NOx",#N/A,FALSE,"Summary Sheet";"SO2",#N/A,FALSE,"Summary Sheet";"PM",#N/A,FALSE,"Summary Sheet";"TRS",#N/A,FALSE,"Summary Sheet";"VOCs",#N/A,FALSE,"Summary Sheet"}</definedName>
    <definedName name="wrn.Summary._4_4_2" localSheetId="14" hidden="1">{"CO",#N/A,FALSE,"Summary Sheet";"H2S",#N/A,FALSE,"Summary Sheet";"NOx",#N/A,FALSE,"Summary Sheet";"SO2",#N/A,FALSE,"Summary Sheet";"PM",#N/A,FALSE,"Summary Sheet";"TRS",#N/A,FALSE,"Summary Sheet";"VOCs",#N/A,FALSE,"Summary Sheet"}</definedName>
    <definedName name="wrn.Summary._4_4_2" hidden="1">{"CO",#N/A,FALSE,"Summary Sheet";"H2S",#N/A,FALSE,"Summary Sheet";"NOx",#N/A,FALSE,"Summary Sheet";"SO2",#N/A,FALSE,"Summary Sheet";"PM",#N/A,FALSE,"Summary Sheet";"TRS",#N/A,FALSE,"Summary Sheet";"VOCs",#N/A,FALSE,"Summary Sheet"}</definedName>
    <definedName name="wrn.Summary._4_5" localSheetId="12" hidden="1">{"CO",#N/A,FALSE,"Summary Sheet";"H2S",#N/A,FALSE,"Summary Sheet";"NOx",#N/A,FALSE,"Summary Sheet";"SO2",#N/A,FALSE,"Summary Sheet";"PM",#N/A,FALSE,"Summary Sheet";"TRS",#N/A,FALSE,"Summary Sheet";"VOCs",#N/A,FALSE,"Summary Sheet"}</definedName>
    <definedName name="wrn.Summary._4_5" localSheetId="7" hidden="1">{"CO",#N/A,FALSE,"Summary Sheet";"H2S",#N/A,FALSE,"Summary Sheet";"NOx",#N/A,FALSE,"Summary Sheet";"SO2",#N/A,FALSE,"Summary Sheet";"PM",#N/A,FALSE,"Summary Sheet";"TRS",#N/A,FALSE,"Summary Sheet";"VOCs",#N/A,FALSE,"Summary Sheet"}</definedName>
    <definedName name="wrn.Summary._4_5" localSheetId="14" hidden="1">{"CO",#N/A,FALSE,"Summary Sheet";"H2S",#N/A,FALSE,"Summary Sheet";"NOx",#N/A,FALSE,"Summary Sheet";"SO2",#N/A,FALSE,"Summary Sheet";"PM",#N/A,FALSE,"Summary Sheet";"TRS",#N/A,FALSE,"Summary Sheet";"VOCs",#N/A,FALSE,"Summary Sheet"}</definedName>
    <definedName name="wrn.Summary._4_5" hidden="1">{"CO",#N/A,FALSE,"Summary Sheet";"H2S",#N/A,FALSE,"Summary Sheet";"NOx",#N/A,FALSE,"Summary Sheet";"SO2",#N/A,FALSE,"Summary Sheet";"PM",#N/A,FALSE,"Summary Sheet";"TRS",#N/A,FALSE,"Summary Sheet";"VOCs",#N/A,FALSE,"Summary Sheet"}</definedName>
    <definedName name="wrn.Summary._4_5_1" localSheetId="12" hidden="1">{"CO",#N/A,FALSE,"Summary Sheet";"H2S",#N/A,FALSE,"Summary Sheet";"NOx",#N/A,FALSE,"Summary Sheet";"SO2",#N/A,FALSE,"Summary Sheet";"PM",#N/A,FALSE,"Summary Sheet";"TRS",#N/A,FALSE,"Summary Sheet";"VOCs",#N/A,FALSE,"Summary Sheet"}</definedName>
    <definedName name="wrn.Summary._4_5_1" localSheetId="7" hidden="1">{"CO",#N/A,FALSE,"Summary Sheet";"H2S",#N/A,FALSE,"Summary Sheet";"NOx",#N/A,FALSE,"Summary Sheet";"SO2",#N/A,FALSE,"Summary Sheet";"PM",#N/A,FALSE,"Summary Sheet";"TRS",#N/A,FALSE,"Summary Sheet";"VOCs",#N/A,FALSE,"Summary Sheet"}</definedName>
    <definedName name="wrn.Summary._4_5_1" localSheetId="14" hidden="1">{"CO",#N/A,FALSE,"Summary Sheet";"H2S",#N/A,FALSE,"Summary Sheet";"NOx",#N/A,FALSE,"Summary Sheet";"SO2",#N/A,FALSE,"Summary Sheet";"PM",#N/A,FALSE,"Summary Sheet";"TRS",#N/A,FALSE,"Summary Sheet";"VOCs",#N/A,FALSE,"Summary Sheet"}</definedName>
    <definedName name="wrn.Summary._4_5_1" hidden="1">{"CO",#N/A,FALSE,"Summary Sheet";"H2S",#N/A,FALSE,"Summary Sheet";"NOx",#N/A,FALSE,"Summary Sheet";"SO2",#N/A,FALSE,"Summary Sheet";"PM",#N/A,FALSE,"Summary Sheet";"TRS",#N/A,FALSE,"Summary Sheet";"VOCs",#N/A,FALSE,"Summary Sheet"}</definedName>
    <definedName name="wrn.Summary._4_5_2" localSheetId="12" hidden="1">{"CO",#N/A,FALSE,"Summary Sheet";"H2S",#N/A,FALSE,"Summary Sheet";"NOx",#N/A,FALSE,"Summary Sheet";"SO2",#N/A,FALSE,"Summary Sheet";"PM",#N/A,FALSE,"Summary Sheet";"TRS",#N/A,FALSE,"Summary Sheet";"VOCs",#N/A,FALSE,"Summary Sheet"}</definedName>
    <definedName name="wrn.Summary._4_5_2" localSheetId="7" hidden="1">{"CO",#N/A,FALSE,"Summary Sheet";"H2S",#N/A,FALSE,"Summary Sheet";"NOx",#N/A,FALSE,"Summary Sheet";"SO2",#N/A,FALSE,"Summary Sheet";"PM",#N/A,FALSE,"Summary Sheet";"TRS",#N/A,FALSE,"Summary Sheet";"VOCs",#N/A,FALSE,"Summary Sheet"}</definedName>
    <definedName name="wrn.Summary._4_5_2" localSheetId="14" hidden="1">{"CO",#N/A,FALSE,"Summary Sheet";"H2S",#N/A,FALSE,"Summary Sheet";"NOx",#N/A,FALSE,"Summary Sheet";"SO2",#N/A,FALSE,"Summary Sheet";"PM",#N/A,FALSE,"Summary Sheet";"TRS",#N/A,FALSE,"Summary Sheet";"VOCs",#N/A,FALSE,"Summary Sheet"}</definedName>
    <definedName name="wrn.Summary._4_5_2" hidden="1">{"CO",#N/A,FALSE,"Summary Sheet";"H2S",#N/A,FALSE,"Summary Sheet";"NOx",#N/A,FALSE,"Summary Sheet";"SO2",#N/A,FALSE,"Summary Sheet";"PM",#N/A,FALSE,"Summary Sheet";"TRS",#N/A,FALSE,"Summary Sheet";"VOCs",#N/A,FALSE,"Summary Sheet"}</definedName>
    <definedName name="wrn.Summary._5" localSheetId="12" hidden="1">{"CO",#N/A,FALSE,"Summary Sheet";"H2S",#N/A,FALSE,"Summary Sheet";"NOx",#N/A,FALSE,"Summary Sheet";"SO2",#N/A,FALSE,"Summary Sheet";"PM",#N/A,FALSE,"Summary Sheet";"TRS",#N/A,FALSE,"Summary Sheet";"VOCs",#N/A,FALSE,"Summary Sheet"}</definedName>
    <definedName name="wrn.Summary._5" localSheetId="7" hidden="1">{"CO",#N/A,FALSE,"Summary Sheet";"H2S",#N/A,FALSE,"Summary Sheet";"NOx",#N/A,FALSE,"Summary Sheet";"SO2",#N/A,FALSE,"Summary Sheet";"PM",#N/A,FALSE,"Summary Sheet";"TRS",#N/A,FALSE,"Summary Sheet";"VOCs",#N/A,FALSE,"Summary Sheet"}</definedName>
    <definedName name="wrn.Summary._5" localSheetId="14" hidden="1">{"CO",#N/A,FALSE,"Summary Sheet";"H2S",#N/A,FALSE,"Summary Sheet";"NOx",#N/A,FALSE,"Summary Sheet";"SO2",#N/A,FALSE,"Summary Sheet";"PM",#N/A,FALSE,"Summary Sheet";"TRS",#N/A,FALSE,"Summary Sheet";"VOCs",#N/A,FALSE,"Summary Sheet"}</definedName>
    <definedName name="wrn.Summary._5" hidden="1">{"CO",#N/A,FALSE,"Summary Sheet";"H2S",#N/A,FALSE,"Summary Sheet";"NOx",#N/A,FALSE,"Summary Sheet";"SO2",#N/A,FALSE,"Summary Sheet";"PM",#N/A,FALSE,"Summary Sheet";"TRS",#N/A,FALSE,"Summary Sheet";"VOCs",#N/A,FALSE,"Summary Sheet"}</definedName>
    <definedName name="wrn.Summary._5_1" localSheetId="12" hidden="1">{"CO",#N/A,FALSE,"Summary Sheet";"H2S",#N/A,FALSE,"Summary Sheet";"NOx",#N/A,FALSE,"Summary Sheet";"SO2",#N/A,FALSE,"Summary Sheet";"PM",#N/A,FALSE,"Summary Sheet";"TRS",#N/A,FALSE,"Summary Sheet";"VOCs",#N/A,FALSE,"Summary Sheet"}</definedName>
    <definedName name="wrn.Summary._5_1" localSheetId="7" hidden="1">{"CO",#N/A,FALSE,"Summary Sheet";"H2S",#N/A,FALSE,"Summary Sheet";"NOx",#N/A,FALSE,"Summary Sheet";"SO2",#N/A,FALSE,"Summary Sheet";"PM",#N/A,FALSE,"Summary Sheet";"TRS",#N/A,FALSE,"Summary Sheet";"VOCs",#N/A,FALSE,"Summary Sheet"}</definedName>
    <definedName name="wrn.Summary._5_1" localSheetId="14" hidden="1">{"CO",#N/A,FALSE,"Summary Sheet";"H2S",#N/A,FALSE,"Summary Sheet";"NOx",#N/A,FALSE,"Summary Sheet";"SO2",#N/A,FALSE,"Summary Sheet";"PM",#N/A,FALSE,"Summary Sheet";"TRS",#N/A,FALSE,"Summary Sheet";"VOCs",#N/A,FALSE,"Summary Sheet"}</definedName>
    <definedName name="wrn.Summary._5_1" hidden="1">{"CO",#N/A,FALSE,"Summary Sheet";"H2S",#N/A,FALSE,"Summary Sheet";"NOx",#N/A,FALSE,"Summary Sheet";"SO2",#N/A,FALSE,"Summary Sheet";"PM",#N/A,FALSE,"Summary Sheet";"TRS",#N/A,FALSE,"Summary Sheet";"VOCs",#N/A,FALSE,"Summary Sheet"}</definedName>
    <definedName name="wrn.Summary._5_1_1" localSheetId="12" hidden="1">{"CO",#N/A,FALSE,"Summary Sheet";"H2S",#N/A,FALSE,"Summary Sheet";"NOx",#N/A,FALSE,"Summary Sheet";"SO2",#N/A,FALSE,"Summary Sheet";"PM",#N/A,FALSE,"Summary Sheet";"TRS",#N/A,FALSE,"Summary Sheet";"VOCs",#N/A,FALSE,"Summary Sheet"}</definedName>
    <definedName name="wrn.Summary._5_1_1" localSheetId="7" hidden="1">{"CO",#N/A,FALSE,"Summary Sheet";"H2S",#N/A,FALSE,"Summary Sheet";"NOx",#N/A,FALSE,"Summary Sheet";"SO2",#N/A,FALSE,"Summary Sheet";"PM",#N/A,FALSE,"Summary Sheet";"TRS",#N/A,FALSE,"Summary Sheet";"VOCs",#N/A,FALSE,"Summary Sheet"}</definedName>
    <definedName name="wrn.Summary._5_1_1" localSheetId="14" hidden="1">{"CO",#N/A,FALSE,"Summary Sheet";"H2S",#N/A,FALSE,"Summary Sheet";"NOx",#N/A,FALSE,"Summary Sheet";"SO2",#N/A,FALSE,"Summary Sheet";"PM",#N/A,FALSE,"Summary Sheet";"TRS",#N/A,FALSE,"Summary Sheet";"VOCs",#N/A,FALSE,"Summary Sheet"}</definedName>
    <definedName name="wrn.Summary._5_1_1" hidden="1">{"CO",#N/A,FALSE,"Summary Sheet";"H2S",#N/A,FALSE,"Summary Sheet";"NOx",#N/A,FALSE,"Summary Sheet";"SO2",#N/A,FALSE,"Summary Sheet";"PM",#N/A,FALSE,"Summary Sheet";"TRS",#N/A,FALSE,"Summary Sheet";"VOCs",#N/A,FALSE,"Summary Sheet"}</definedName>
    <definedName name="wrn.Summary._5_1_2" localSheetId="12" hidden="1">{"CO",#N/A,FALSE,"Summary Sheet";"H2S",#N/A,FALSE,"Summary Sheet";"NOx",#N/A,FALSE,"Summary Sheet";"SO2",#N/A,FALSE,"Summary Sheet";"PM",#N/A,FALSE,"Summary Sheet";"TRS",#N/A,FALSE,"Summary Sheet";"VOCs",#N/A,FALSE,"Summary Sheet"}</definedName>
    <definedName name="wrn.Summary._5_1_2" localSheetId="7" hidden="1">{"CO",#N/A,FALSE,"Summary Sheet";"H2S",#N/A,FALSE,"Summary Sheet";"NOx",#N/A,FALSE,"Summary Sheet";"SO2",#N/A,FALSE,"Summary Sheet";"PM",#N/A,FALSE,"Summary Sheet";"TRS",#N/A,FALSE,"Summary Sheet";"VOCs",#N/A,FALSE,"Summary Sheet"}</definedName>
    <definedName name="wrn.Summary._5_1_2" localSheetId="14" hidden="1">{"CO",#N/A,FALSE,"Summary Sheet";"H2S",#N/A,FALSE,"Summary Sheet";"NOx",#N/A,FALSE,"Summary Sheet";"SO2",#N/A,FALSE,"Summary Sheet";"PM",#N/A,FALSE,"Summary Sheet";"TRS",#N/A,FALSE,"Summary Sheet";"VOCs",#N/A,FALSE,"Summary Sheet"}</definedName>
    <definedName name="wrn.Summary._5_1_2" hidden="1">{"CO",#N/A,FALSE,"Summary Sheet";"H2S",#N/A,FALSE,"Summary Sheet";"NOx",#N/A,FALSE,"Summary Sheet";"SO2",#N/A,FALSE,"Summary Sheet";"PM",#N/A,FALSE,"Summary Sheet";"TRS",#N/A,FALSE,"Summary Sheet";"VOCs",#N/A,FALSE,"Summary Sheet"}</definedName>
    <definedName name="wrn.Summary._5_2" localSheetId="12" hidden="1">{"CO",#N/A,FALSE,"Summary Sheet";"H2S",#N/A,FALSE,"Summary Sheet";"NOx",#N/A,FALSE,"Summary Sheet";"SO2",#N/A,FALSE,"Summary Sheet";"PM",#N/A,FALSE,"Summary Sheet";"TRS",#N/A,FALSE,"Summary Sheet";"VOCs",#N/A,FALSE,"Summary Sheet"}</definedName>
    <definedName name="wrn.Summary._5_2" localSheetId="7" hidden="1">{"CO",#N/A,FALSE,"Summary Sheet";"H2S",#N/A,FALSE,"Summary Sheet";"NOx",#N/A,FALSE,"Summary Sheet";"SO2",#N/A,FALSE,"Summary Sheet";"PM",#N/A,FALSE,"Summary Sheet";"TRS",#N/A,FALSE,"Summary Sheet";"VOCs",#N/A,FALSE,"Summary Sheet"}</definedName>
    <definedName name="wrn.Summary._5_2" localSheetId="14" hidden="1">{"CO",#N/A,FALSE,"Summary Sheet";"H2S",#N/A,FALSE,"Summary Sheet";"NOx",#N/A,FALSE,"Summary Sheet";"SO2",#N/A,FALSE,"Summary Sheet";"PM",#N/A,FALSE,"Summary Sheet";"TRS",#N/A,FALSE,"Summary Sheet";"VOCs",#N/A,FALSE,"Summary Sheet"}</definedName>
    <definedName name="wrn.Summary._5_2" hidden="1">{"CO",#N/A,FALSE,"Summary Sheet";"H2S",#N/A,FALSE,"Summary Sheet";"NOx",#N/A,FALSE,"Summary Sheet";"SO2",#N/A,FALSE,"Summary Sheet";"PM",#N/A,FALSE,"Summary Sheet";"TRS",#N/A,FALSE,"Summary Sheet";"VOCs",#N/A,FALSE,"Summary Sheet"}</definedName>
    <definedName name="wrn.Summary._5_2_1" localSheetId="12" hidden="1">{"CO",#N/A,FALSE,"Summary Sheet";"H2S",#N/A,FALSE,"Summary Sheet";"NOx",#N/A,FALSE,"Summary Sheet";"SO2",#N/A,FALSE,"Summary Sheet";"PM",#N/A,FALSE,"Summary Sheet";"TRS",#N/A,FALSE,"Summary Sheet";"VOCs",#N/A,FALSE,"Summary Sheet"}</definedName>
    <definedName name="wrn.Summary._5_2_1" localSheetId="7" hidden="1">{"CO",#N/A,FALSE,"Summary Sheet";"H2S",#N/A,FALSE,"Summary Sheet";"NOx",#N/A,FALSE,"Summary Sheet";"SO2",#N/A,FALSE,"Summary Sheet";"PM",#N/A,FALSE,"Summary Sheet";"TRS",#N/A,FALSE,"Summary Sheet";"VOCs",#N/A,FALSE,"Summary Sheet"}</definedName>
    <definedName name="wrn.Summary._5_2_1" localSheetId="14" hidden="1">{"CO",#N/A,FALSE,"Summary Sheet";"H2S",#N/A,FALSE,"Summary Sheet";"NOx",#N/A,FALSE,"Summary Sheet";"SO2",#N/A,FALSE,"Summary Sheet";"PM",#N/A,FALSE,"Summary Sheet";"TRS",#N/A,FALSE,"Summary Sheet";"VOCs",#N/A,FALSE,"Summary Sheet"}</definedName>
    <definedName name="wrn.Summary._5_2_1" hidden="1">{"CO",#N/A,FALSE,"Summary Sheet";"H2S",#N/A,FALSE,"Summary Sheet";"NOx",#N/A,FALSE,"Summary Sheet";"SO2",#N/A,FALSE,"Summary Sheet";"PM",#N/A,FALSE,"Summary Sheet";"TRS",#N/A,FALSE,"Summary Sheet";"VOCs",#N/A,FALSE,"Summary Sheet"}</definedName>
    <definedName name="wrn.Summary._5_2_2" localSheetId="12" hidden="1">{"CO",#N/A,FALSE,"Summary Sheet";"H2S",#N/A,FALSE,"Summary Sheet";"NOx",#N/A,FALSE,"Summary Sheet";"SO2",#N/A,FALSE,"Summary Sheet";"PM",#N/A,FALSE,"Summary Sheet";"TRS",#N/A,FALSE,"Summary Sheet";"VOCs",#N/A,FALSE,"Summary Sheet"}</definedName>
    <definedName name="wrn.Summary._5_2_2" localSheetId="7" hidden="1">{"CO",#N/A,FALSE,"Summary Sheet";"H2S",#N/A,FALSE,"Summary Sheet";"NOx",#N/A,FALSE,"Summary Sheet";"SO2",#N/A,FALSE,"Summary Sheet";"PM",#N/A,FALSE,"Summary Sheet";"TRS",#N/A,FALSE,"Summary Sheet";"VOCs",#N/A,FALSE,"Summary Sheet"}</definedName>
    <definedName name="wrn.Summary._5_2_2" localSheetId="14" hidden="1">{"CO",#N/A,FALSE,"Summary Sheet";"H2S",#N/A,FALSE,"Summary Sheet";"NOx",#N/A,FALSE,"Summary Sheet";"SO2",#N/A,FALSE,"Summary Sheet";"PM",#N/A,FALSE,"Summary Sheet";"TRS",#N/A,FALSE,"Summary Sheet";"VOCs",#N/A,FALSE,"Summary Sheet"}</definedName>
    <definedName name="wrn.Summary._5_2_2" hidden="1">{"CO",#N/A,FALSE,"Summary Sheet";"H2S",#N/A,FALSE,"Summary Sheet";"NOx",#N/A,FALSE,"Summary Sheet";"SO2",#N/A,FALSE,"Summary Sheet";"PM",#N/A,FALSE,"Summary Sheet";"TRS",#N/A,FALSE,"Summary Sheet";"VOCs",#N/A,FALSE,"Summary Sheet"}</definedName>
    <definedName name="wrn.Summary._5_3" localSheetId="12" hidden="1">{"CO",#N/A,FALSE,"Summary Sheet";"H2S",#N/A,FALSE,"Summary Sheet";"NOx",#N/A,FALSE,"Summary Sheet";"SO2",#N/A,FALSE,"Summary Sheet";"PM",#N/A,FALSE,"Summary Sheet";"TRS",#N/A,FALSE,"Summary Sheet";"VOCs",#N/A,FALSE,"Summary Sheet"}</definedName>
    <definedName name="wrn.Summary._5_3" localSheetId="7" hidden="1">{"CO",#N/A,FALSE,"Summary Sheet";"H2S",#N/A,FALSE,"Summary Sheet";"NOx",#N/A,FALSE,"Summary Sheet";"SO2",#N/A,FALSE,"Summary Sheet";"PM",#N/A,FALSE,"Summary Sheet";"TRS",#N/A,FALSE,"Summary Sheet";"VOCs",#N/A,FALSE,"Summary Sheet"}</definedName>
    <definedName name="wrn.Summary._5_3" localSheetId="14" hidden="1">{"CO",#N/A,FALSE,"Summary Sheet";"H2S",#N/A,FALSE,"Summary Sheet";"NOx",#N/A,FALSE,"Summary Sheet";"SO2",#N/A,FALSE,"Summary Sheet";"PM",#N/A,FALSE,"Summary Sheet";"TRS",#N/A,FALSE,"Summary Sheet";"VOCs",#N/A,FALSE,"Summary Sheet"}</definedName>
    <definedName name="wrn.Summary._5_3" hidden="1">{"CO",#N/A,FALSE,"Summary Sheet";"H2S",#N/A,FALSE,"Summary Sheet";"NOx",#N/A,FALSE,"Summary Sheet";"SO2",#N/A,FALSE,"Summary Sheet";"PM",#N/A,FALSE,"Summary Sheet";"TRS",#N/A,FALSE,"Summary Sheet";"VOCs",#N/A,FALSE,"Summary Sheet"}</definedName>
    <definedName name="wrn.Summary._5_3_1" localSheetId="12" hidden="1">{"CO",#N/A,FALSE,"Summary Sheet";"H2S",#N/A,FALSE,"Summary Sheet";"NOx",#N/A,FALSE,"Summary Sheet";"SO2",#N/A,FALSE,"Summary Sheet";"PM",#N/A,FALSE,"Summary Sheet";"TRS",#N/A,FALSE,"Summary Sheet";"VOCs",#N/A,FALSE,"Summary Sheet"}</definedName>
    <definedName name="wrn.Summary._5_3_1" localSheetId="7" hidden="1">{"CO",#N/A,FALSE,"Summary Sheet";"H2S",#N/A,FALSE,"Summary Sheet";"NOx",#N/A,FALSE,"Summary Sheet";"SO2",#N/A,FALSE,"Summary Sheet";"PM",#N/A,FALSE,"Summary Sheet";"TRS",#N/A,FALSE,"Summary Sheet";"VOCs",#N/A,FALSE,"Summary Sheet"}</definedName>
    <definedName name="wrn.Summary._5_3_1" localSheetId="14" hidden="1">{"CO",#N/A,FALSE,"Summary Sheet";"H2S",#N/A,FALSE,"Summary Sheet";"NOx",#N/A,FALSE,"Summary Sheet";"SO2",#N/A,FALSE,"Summary Sheet";"PM",#N/A,FALSE,"Summary Sheet";"TRS",#N/A,FALSE,"Summary Sheet";"VOCs",#N/A,FALSE,"Summary Sheet"}</definedName>
    <definedName name="wrn.Summary._5_3_1" hidden="1">{"CO",#N/A,FALSE,"Summary Sheet";"H2S",#N/A,FALSE,"Summary Sheet";"NOx",#N/A,FALSE,"Summary Sheet";"SO2",#N/A,FALSE,"Summary Sheet";"PM",#N/A,FALSE,"Summary Sheet";"TRS",#N/A,FALSE,"Summary Sheet";"VOCs",#N/A,FALSE,"Summary Sheet"}</definedName>
    <definedName name="wrn.Summary._5_3_2" localSheetId="12" hidden="1">{"CO",#N/A,FALSE,"Summary Sheet";"H2S",#N/A,FALSE,"Summary Sheet";"NOx",#N/A,FALSE,"Summary Sheet";"SO2",#N/A,FALSE,"Summary Sheet";"PM",#N/A,FALSE,"Summary Sheet";"TRS",#N/A,FALSE,"Summary Sheet";"VOCs",#N/A,FALSE,"Summary Sheet"}</definedName>
    <definedName name="wrn.Summary._5_3_2" localSheetId="7" hidden="1">{"CO",#N/A,FALSE,"Summary Sheet";"H2S",#N/A,FALSE,"Summary Sheet";"NOx",#N/A,FALSE,"Summary Sheet";"SO2",#N/A,FALSE,"Summary Sheet";"PM",#N/A,FALSE,"Summary Sheet";"TRS",#N/A,FALSE,"Summary Sheet";"VOCs",#N/A,FALSE,"Summary Sheet"}</definedName>
    <definedName name="wrn.Summary._5_3_2" localSheetId="14" hidden="1">{"CO",#N/A,FALSE,"Summary Sheet";"H2S",#N/A,FALSE,"Summary Sheet";"NOx",#N/A,FALSE,"Summary Sheet";"SO2",#N/A,FALSE,"Summary Sheet";"PM",#N/A,FALSE,"Summary Sheet";"TRS",#N/A,FALSE,"Summary Sheet";"VOCs",#N/A,FALSE,"Summary Sheet"}</definedName>
    <definedName name="wrn.Summary._5_3_2" hidden="1">{"CO",#N/A,FALSE,"Summary Sheet";"H2S",#N/A,FALSE,"Summary Sheet";"NOx",#N/A,FALSE,"Summary Sheet";"SO2",#N/A,FALSE,"Summary Sheet";"PM",#N/A,FALSE,"Summary Sheet";"TRS",#N/A,FALSE,"Summary Sheet";"VOCs",#N/A,FALSE,"Summary Sheet"}</definedName>
    <definedName name="wrn.Summary._5_4" localSheetId="12" hidden="1">{"CO",#N/A,FALSE,"Summary Sheet";"H2S",#N/A,FALSE,"Summary Sheet";"NOx",#N/A,FALSE,"Summary Sheet";"SO2",#N/A,FALSE,"Summary Sheet";"PM",#N/A,FALSE,"Summary Sheet";"TRS",#N/A,FALSE,"Summary Sheet";"VOCs",#N/A,FALSE,"Summary Sheet"}</definedName>
    <definedName name="wrn.Summary._5_4" localSheetId="7" hidden="1">{"CO",#N/A,FALSE,"Summary Sheet";"H2S",#N/A,FALSE,"Summary Sheet";"NOx",#N/A,FALSE,"Summary Sheet";"SO2",#N/A,FALSE,"Summary Sheet";"PM",#N/A,FALSE,"Summary Sheet";"TRS",#N/A,FALSE,"Summary Sheet";"VOCs",#N/A,FALSE,"Summary Sheet"}</definedName>
    <definedName name="wrn.Summary._5_4" localSheetId="14" hidden="1">{"CO",#N/A,FALSE,"Summary Sheet";"H2S",#N/A,FALSE,"Summary Sheet";"NOx",#N/A,FALSE,"Summary Sheet";"SO2",#N/A,FALSE,"Summary Sheet";"PM",#N/A,FALSE,"Summary Sheet";"TRS",#N/A,FALSE,"Summary Sheet";"VOCs",#N/A,FALSE,"Summary Sheet"}</definedName>
    <definedName name="wrn.Summary._5_4" hidden="1">{"CO",#N/A,FALSE,"Summary Sheet";"H2S",#N/A,FALSE,"Summary Sheet";"NOx",#N/A,FALSE,"Summary Sheet";"SO2",#N/A,FALSE,"Summary Sheet";"PM",#N/A,FALSE,"Summary Sheet";"TRS",#N/A,FALSE,"Summary Sheet";"VOCs",#N/A,FALSE,"Summary Sheet"}</definedName>
    <definedName name="wrn.Summary._5_4_1" localSheetId="12" hidden="1">{"CO",#N/A,FALSE,"Summary Sheet";"H2S",#N/A,FALSE,"Summary Sheet";"NOx",#N/A,FALSE,"Summary Sheet";"SO2",#N/A,FALSE,"Summary Sheet";"PM",#N/A,FALSE,"Summary Sheet";"TRS",#N/A,FALSE,"Summary Sheet";"VOCs",#N/A,FALSE,"Summary Sheet"}</definedName>
    <definedName name="wrn.Summary._5_4_1" localSheetId="7" hidden="1">{"CO",#N/A,FALSE,"Summary Sheet";"H2S",#N/A,FALSE,"Summary Sheet";"NOx",#N/A,FALSE,"Summary Sheet";"SO2",#N/A,FALSE,"Summary Sheet";"PM",#N/A,FALSE,"Summary Sheet";"TRS",#N/A,FALSE,"Summary Sheet";"VOCs",#N/A,FALSE,"Summary Sheet"}</definedName>
    <definedName name="wrn.Summary._5_4_1" localSheetId="14" hidden="1">{"CO",#N/A,FALSE,"Summary Sheet";"H2S",#N/A,FALSE,"Summary Sheet";"NOx",#N/A,FALSE,"Summary Sheet";"SO2",#N/A,FALSE,"Summary Sheet";"PM",#N/A,FALSE,"Summary Sheet";"TRS",#N/A,FALSE,"Summary Sheet";"VOCs",#N/A,FALSE,"Summary Sheet"}</definedName>
    <definedName name="wrn.Summary._5_4_1" hidden="1">{"CO",#N/A,FALSE,"Summary Sheet";"H2S",#N/A,FALSE,"Summary Sheet";"NOx",#N/A,FALSE,"Summary Sheet";"SO2",#N/A,FALSE,"Summary Sheet";"PM",#N/A,FALSE,"Summary Sheet";"TRS",#N/A,FALSE,"Summary Sheet";"VOCs",#N/A,FALSE,"Summary Sheet"}</definedName>
    <definedName name="wrn.Summary._5_4_2" localSheetId="12" hidden="1">{"CO",#N/A,FALSE,"Summary Sheet";"H2S",#N/A,FALSE,"Summary Sheet";"NOx",#N/A,FALSE,"Summary Sheet";"SO2",#N/A,FALSE,"Summary Sheet";"PM",#N/A,FALSE,"Summary Sheet";"TRS",#N/A,FALSE,"Summary Sheet";"VOCs",#N/A,FALSE,"Summary Sheet"}</definedName>
    <definedName name="wrn.Summary._5_4_2" localSheetId="7" hidden="1">{"CO",#N/A,FALSE,"Summary Sheet";"H2S",#N/A,FALSE,"Summary Sheet";"NOx",#N/A,FALSE,"Summary Sheet";"SO2",#N/A,FALSE,"Summary Sheet";"PM",#N/A,FALSE,"Summary Sheet";"TRS",#N/A,FALSE,"Summary Sheet";"VOCs",#N/A,FALSE,"Summary Sheet"}</definedName>
    <definedName name="wrn.Summary._5_4_2" localSheetId="14" hidden="1">{"CO",#N/A,FALSE,"Summary Sheet";"H2S",#N/A,FALSE,"Summary Sheet";"NOx",#N/A,FALSE,"Summary Sheet";"SO2",#N/A,FALSE,"Summary Sheet";"PM",#N/A,FALSE,"Summary Sheet";"TRS",#N/A,FALSE,"Summary Sheet";"VOCs",#N/A,FALSE,"Summary Sheet"}</definedName>
    <definedName name="wrn.Summary._5_4_2" hidden="1">{"CO",#N/A,FALSE,"Summary Sheet";"H2S",#N/A,FALSE,"Summary Sheet";"NOx",#N/A,FALSE,"Summary Sheet";"SO2",#N/A,FALSE,"Summary Sheet";"PM",#N/A,FALSE,"Summary Sheet";"TRS",#N/A,FALSE,"Summary Sheet";"VOCs",#N/A,FALSE,"Summary Sheet"}</definedName>
    <definedName name="wrn.Summary._5_5" localSheetId="12" hidden="1">{"CO",#N/A,FALSE,"Summary Sheet";"H2S",#N/A,FALSE,"Summary Sheet";"NOx",#N/A,FALSE,"Summary Sheet";"SO2",#N/A,FALSE,"Summary Sheet";"PM",#N/A,FALSE,"Summary Sheet";"TRS",#N/A,FALSE,"Summary Sheet";"VOCs",#N/A,FALSE,"Summary Sheet"}</definedName>
    <definedName name="wrn.Summary._5_5" localSheetId="7" hidden="1">{"CO",#N/A,FALSE,"Summary Sheet";"H2S",#N/A,FALSE,"Summary Sheet";"NOx",#N/A,FALSE,"Summary Sheet";"SO2",#N/A,FALSE,"Summary Sheet";"PM",#N/A,FALSE,"Summary Sheet";"TRS",#N/A,FALSE,"Summary Sheet";"VOCs",#N/A,FALSE,"Summary Sheet"}</definedName>
    <definedName name="wrn.Summary._5_5" localSheetId="14" hidden="1">{"CO",#N/A,FALSE,"Summary Sheet";"H2S",#N/A,FALSE,"Summary Sheet";"NOx",#N/A,FALSE,"Summary Sheet";"SO2",#N/A,FALSE,"Summary Sheet";"PM",#N/A,FALSE,"Summary Sheet";"TRS",#N/A,FALSE,"Summary Sheet";"VOCs",#N/A,FALSE,"Summary Sheet"}</definedName>
    <definedName name="wrn.Summary._5_5" hidden="1">{"CO",#N/A,FALSE,"Summary Sheet";"H2S",#N/A,FALSE,"Summary Sheet";"NOx",#N/A,FALSE,"Summary Sheet";"SO2",#N/A,FALSE,"Summary Sheet";"PM",#N/A,FALSE,"Summary Sheet";"TRS",#N/A,FALSE,"Summary Sheet";"VOCs",#N/A,FALSE,"Summary Sheet"}</definedName>
    <definedName name="wrn.Summary._5_5_1" localSheetId="12" hidden="1">{"CO",#N/A,FALSE,"Summary Sheet";"H2S",#N/A,FALSE,"Summary Sheet";"NOx",#N/A,FALSE,"Summary Sheet";"SO2",#N/A,FALSE,"Summary Sheet";"PM",#N/A,FALSE,"Summary Sheet";"TRS",#N/A,FALSE,"Summary Sheet";"VOCs",#N/A,FALSE,"Summary Sheet"}</definedName>
    <definedName name="wrn.Summary._5_5_1" localSheetId="7" hidden="1">{"CO",#N/A,FALSE,"Summary Sheet";"H2S",#N/A,FALSE,"Summary Sheet";"NOx",#N/A,FALSE,"Summary Sheet";"SO2",#N/A,FALSE,"Summary Sheet";"PM",#N/A,FALSE,"Summary Sheet";"TRS",#N/A,FALSE,"Summary Sheet";"VOCs",#N/A,FALSE,"Summary Sheet"}</definedName>
    <definedName name="wrn.Summary._5_5_1" localSheetId="14" hidden="1">{"CO",#N/A,FALSE,"Summary Sheet";"H2S",#N/A,FALSE,"Summary Sheet";"NOx",#N/A,FALSE,"Summary Sheet";"SO2",#N/A,FALSE,"Summary Sheet";"PM",#N/A,FALSE,"Summary Sheet";"TRS",#N/A,FALSE,"Summary Sheet";"VOCs",#N/A,FALSE,"Summary Sheet"}</definedName>
    <definedName name="wrn.Summary._5_5_1" hidden="1">{"CO",#N/A,FALSE,"Summary Sheet";"H2S",#N/A,FALSE,"Summary Sheet";"NOx",#N/A,FALSE,"Summary Sheet";"SO2",#N/A,FALSE,"Summary Sheet";"PM",#N/A,FALSE,"Summary Sheet";"TRS",#N/A,FALSE,"Summary Sheet";"VOCs",#N/A,FALSE,"Summary Sheet"}</definedName>
    <definedName name="wrn.Summary._5_5_2" localSheetId="12" hidden="1">{"CO",#N/A,FALSE,"Summary Sheet";"H2S",#N/A,FALSE,"Summary Sheet";"NOx",#N/A,FALSE,"Summary Sheet";"SO2",#N/A,FALSE,"Summary Sheet";"PM",#N/A,FALSE,"Summary Sheet";"TRS",#N/A,FALSE,"Summary Sheet";"VOCs",#N/A,FALSE,"Summary Sheet"}</definedName>
    <definedName name="wrn.Summary._5_5_2" localSheetId="7" hidden="1">{"CO",#N/A,FALSE,"Summary Sheet";"H2S",#N/A,FALSE,"Summary Sheet";"NOx",#N/A,FALSE,"Summary Sheet";"SO2",#N/A,FALSE,"Summary Sheet";"PM",#N/A,FALSE,"Summary Sheet";"TRS",#N/A,FALSE,"Summary Sheet";"VOCs",#N/A,FALSE,"Summary Sheet"}</definedName>
    <definedName name="wrn.Summary._5_5_2" localSheetId="14" hidden="1">{"CO",#N/A,FALSE,"Summary Sheet";"H2S",#N/A,FALSE,"Summary Sheet";"NOx",#N/A,FALSE,"Summary Sheet";"SO2",#N/A,FALSE,"Summary Sheet";"PM",#N/A,FALSE,"Summary Sheet";"TRS",#N/A,FALSE,"Summary Sheet";"VOCs",#N/A,FALSE,"Summary Sheet"}</definedName>
    <definedName name="wrn.Summary._5_5_2" hidden="1">{"CO",#N/A,FALSE,"Summary Sheet";"H2S",#N/A,FALSE,"Summary Sheet";"NOx",#N/A,FALSE,"Summary Sheet";"SO2",#N/A,FALSE,"Summary Sheet";"PM",#N/A,FALSE,"Summary Sheet";"TRS",#N/A,FALSE,"Summary Sheet";"VOCs",#N/A,FALSE,"Summary Sheet"}</definedName>
    <definedName name="wrn.T5COMBO._.Report." localSheetId="12" hidden="1">{#N/A,#N/A,FALSE,"Reconciled Quantified Sources";#N/A,#N/A,FALSE,"Source Group Splitting";#N/A,#N/A,FALSE,"CO";#N/A,#N/A,FALSE,"H2S";#N/A,#N/A,FALSE,"NOx";#N/A,#N/A,FALSE,"Other TRS";#N/A,#N/A,FALSE,"SO2";#N/A,#N/A,FALSE,"PM";#N/A,#N/A,FALSE,"VOC";#N/A,#N/A,FALSE,"Other Toxics"}</definedName>
    <definedName name="wrn.T5COMBO._.Report." localSheetId="7" hidden="1">{#N/A,#N/A,FALSE,"Reconciled Quantified Sources";#N/A,#N/A,FALSE,"Source Group Splitting";#N/A,#N/A,FALSE,"CO";#N/A,#N/A,FALSE,"H2S";#N/A,#N/A,FALSE,"NOx";#N/A,#N/A,FALSE,"Other TRS";#N/A,#N/A,FALSE,"SO2";#N/A,#N/A,FALSE,"PM";#N/A,#N/A,FALSE,"VOC";#N/A,#N/A,FALSE,"Other Toxics"}</definedName>
    <definedName name="wrn.T5COMBO._.Report." localSheetId="14" hidden="1">{#N/A,#N/A,FALSE,"Reconciled Quantified Sources";#N/A,#N/A,FALSE,"Source Group Splitting";#N/A,#N/A,FALSE,"CO";#N/A,#N/A,FALSE,"H2S";#N/A,#N/A,FALSE,"NOx";#N/A,#N/A,FALSE,"Other TRS";#N/A,#N/A,FALSE,"SO2";#N/A,#N/A,FALSE,"PM";#N/A,#N/A,FALSE,"VOC";#N/A,#N/A,FALSE,"Other Toxics"}</definedName>
    <definedName name="wrn.T5COMBO._.Report." hidden="1">{#N/A,#N/A,FALSE,"Reconciled Quantified Sources";#N/A,#N/A,FALSE,"Source Group Splitting";#N/A,#N/A,FALSE,"CO";#N/A,#N/A,FALSE,"H2S";#N/A,#N/A,FALSE,"NOx";#N/A,#N/A,FALSE,"Other TRS";#N/A,#N/A,FALSE,"SO2";#N/A,#N/A,FALSE,"PM";#N/A,#N/A,FALSE,"VOC";#N/A,#N/A,FALSE,"Other Toxics"}</definedName>
    <definedName name="wrn.T5COMBO._.Report._1_1" localSheetId="12" hidden="1">{#N/A,#N/A,FALSE,"Reconciled Quantified Sources";#N/A,#N/A,FALSE,"Source Group Splitting";#N/A,#N/A,FALSE,"CO";#N/A,#N/A,FALSE,"H2S";#N/A,#N/A,FALSE,"NOx";#N/A,#N/A,FALSE,"Other TRS";#N/A,#N/A,FALSE,"SO2";#N/A,#N/A,FALSE,"PM";#N/A,#N/A,FALSE,"VOC";#N/A,#N/A,FALSE,"Other Toxics"}</definedName>
    <definedName name="wrn.T5COMBO._.Report._1_1" localSheetId="7" hidden="1">{#N/A,#N/A,FALSE,"Reconciled Quantified Sources";#N/A,#N/A,FALSE,"Source Group Splitting";#N/A,#N/A,FALSE,"CO";#N/A,#N/A,FALSE,"H2S";#N/A,#N/A,FALSE,"NOx";#N/A,#N/A,FALSE,"Other TRS";#N/A,#N/A,FALSE,"SO2";#N/A,#N/A,FALSE,"PM";#N/A,#N/A,FALSE,"VOC";#N/A,#N/A,FALSE,"Other Toxics"}</definedName>
    <definedName name="wrn.T5COMBO._.Report._1_1" localSheetId="14" hidden="1">{#N/A,#N/A,FALSE,"Reconciled Quantified Sources";#N/A,#N/A,FALSE,"Source Group Splitting";#N/A,#N/A,FALSE,"CO";#N/A,#N/A,FALSE,"H2S";#N/A,#N/A,FALSE,"NOx";#N/A,#N/A,FALSE,"Other TRS";#N/A,#N/A,FALSE,"SO2";#N/A,#N/A,FALSE,"PM";#N/A,#N/A,FALSE,"VOC";#N/A,#N/A,FALSE,"Other Toxics"}</definedName>
    <definedName name="wrn.T5COMBO._.Report._1_1" hidden="1">{#N/A,#N/A,FALSE,"Reconciled Quantified Sources";#N/A,#N/A,FALSE,"Source Group Splitting";#N/A,#N/A,FALSE,"CO";#N/A,#N/A,FALSE,"H2S";#N/A,#N/A,FALSE,"NOx";#N/A,#N/A,FALSE,"Other TRS";#N/A,#N/A,FALSE,"SO2";#N/A,#N/A,FALSE,"PM";#N/A,#N/A,FALSE,"VOC";#N/A,#N/A,FALSE,"Other Toxics"}</definedName>
    <definedName name="wrn.T5COMBO._.Report._1_1_1" localSheetId="12" hidden="1">{#N/A,#N/A,FALSE,"Reconciled Quantified Sources";#N/A,#N/A,FALSE,"Source Group Splitting";#N/A,#N/A,FALSE,"CO";#N/A,#N/A,FALSE,"H2S";#N/A,#N/A,FALSE,"NOx";#N/A,#N/A,FALSE,"Other TRS";#N/A,#N/A,FALSE,"SO2";#N/A,#N/A,FALSE,"PM";#N/A,#N/A,FALSE,"VOC";#N/A,#N/A,FALSE,"Other Toxics"}</definedName>
    <definedName name="wrn.T5COMBO._.Report._1_1_1" localSheetId="7" hidden="1">{#N/A,#N/A,FALSE,"Reconciled Quantified Sources";#N/A,#N/A,FALSE,"Source Group Splitting";#N/A,#N/A,FALSE,"CO";#N/A,#N/A,FALSE,"H2S";#N/A,#N/A,FALSE,"NOx";#N/A,#N/A,FALSE,"Other TRS";#N/A,#N/A,FALSE,"SO2";#N/A,#N/A,FALSE,"PM";#N/A,#N/A,FALSE,"VOC";#N/A,#N/A,FALSE,"Other Toxics"}</definedName>
    <definedName name="wrn.T5COMBO._.Report._1_1_1" localSheetId="14" hidden="1">{#N/A,#N/A,FALSE,"Reconciled Quantified Sources";#N/A,#N/A,FALSE,"Source Group Splitting";#N/A,#N/A,FALSE,"CO";#N/A,#N/A,FALSE,"H2S";#N/A,#N/A,FALSE,"NOx";#N/A,#N/A,FALSE,"Other TRS";#N/A,#N/A,FALSE,"SO2";#N/A,#N/A,FALSE,"PM";#N/A,#N/A,FALSE,"VOC";#N/A,#N/A,FALSE,"Other Toxics"}</definedName>
    <definedName name="wrn.T5COMBO._.Report._1_1_1" hidden="1">{#N/A,#N/A,FALSE,"Reconciled Quantified Sources";#N/A,#N/A,FALSE,"Source Group Splitting";#N/A,#N/A,FALSE,"CO";#N/A,#N/A,FALSE,"H2S";#N/A,#N/A,FALSE,"NOx";#N/A,#N/A,FALSE,"Other TRS";#N/A,#N/A,FALSE,"SO2";#N/A,#N/A,FALSE,"PM";#N/A,#N/A,FALSE,"VOC";#N/A,#N/A,FALSE,"Other Toxics"}</definedName>
    <definedName name="wrn.T5COMBO._.Report._1_1_2" localSheetId="12" hidden="1">{#N/A,#N/A,FALSE,"Reconciled Quantified Sources";#N/A,#N/A,FALSE,"Source Group Splitting";#N/A,#N/A,FALSE,"CO";#N/A,#N/A,FALSE,"H2S";#N/A,#N/A,FALSE,"NOx";#N/A,#N/A,FALSE,"Other TRS";#N/A,#N/A,FALSE,"SO2";#N/A,#N/A,FALSE,"PM";#N/A,#N/A,FALSE,"VOC";#N/A,#N/A,FALSE,"Other Toxics"}</definedName>
    <definedName name="wrn.T5COMBO._.Report._1_1_2" localSheetId="7" hidden="1">{#N/A,#N/A,FALSE,"Reconciled Quantified Sources";#N/A,#N/A,FALSE,"Source Group Splitting";#N/A,#N/A,FALSE,"CO";#N/A,#N/A,FALSE,"H2S";#N/A,#N/A,FALSE,"NOx";#N/A,#N/A,FALSE,"Other TRS";#N/A,#N/A,FALSE,"SO2";#N/A,#N/A,FALSE,"PM";#N/A,#N/A,FALSE,"VOC";#N/A,#N/A,FALSE,"Other Toxics"}</definedName>
    <definedName name="wrn.T5COMBO._.Report._1_1_2" localSheetId="14" hidden="1">{#N/A,#N/A,FALSE,"Reconciled Quantified Sources";#N/A,#N/A,FALSE,"Source Group Splitting";#N/A,#N/A,FALSE,"CO";#N/A,#N/A,FALSE,"H2S";#N/A,#N/A,FALSE,"NOx";#N/A,#N/A,FALSE,"Other TRS";#N/A,#N/A,FALSE,"SO2";#N/A,#N/A,FALSE,"PM";#N/A,#N/A,FALSE,"VOC";#N/A,#N/A,FALSE,"Other Toxics"}</definedName>
    <definedName name="wrn.T5COMBO._.Report._1_1_2" hidden="1">{#N/A,#N/A,FALSE,"Reconciled Quantified Sources";#N/A,#N/A,FALSE,"Source Group Splitting";#N/A,#N/A,FALSE,"CO";#N/A,#N/A,FALSE,"H2S";#N/A,#N/A,FALSE,"NOx";#N/A,#N/A,FALSE,"Other TRS";#N/A,#N/A,FALSE,"SO2";#N/A,#N/A,FALSE,"PM";#N/A,#N/A,FALSE,"VOC";#N/A,#N/A,FALSE,"Other Toxics"}</definedName>
    <definedName name="wrn.T5COMBO._.Report._1_2" localSheetId="12" hidden="1">{#N/A,#N/A,FALSE,"Reconciled Quantified Sources";#N/A,#N/A,FALSE,"Source Group Splitting";#N/A,#N/A,FALSE,"CO";#N/A,#N/A,FALSE,"H2S";#N/A,#N/A,FALSE,"NOx";#N/A,#N/A,FALSE,"Other TRS";#N/A,#N/A,FALSE,"SO2";#N/A,#N/A,FALSE,"PM";#N/A,#N/A,FALSE,"VOC";#N/A,#N/A,FALSE,"Other Toxics"}</definedName>
    <definedName name="wrn.T5COMBO._.Report._1_2" localSheetId="7" hidden="1">{#N/A,#N/A,FALSE,"Reconciled Quantified Sources";#N/A,#N/A,FALSE,"Source Group Splitting";#N/A,#N/A,FALSE,"CO";#N/A,#N/A,FALSE,"H2S";#N/A,#N/A,FALSE,"NOx";#N/A,#N/A,FALSE,"Other TRS";#N/A,#N/A,FALSE,"SO2";#N/A,#N/A,FALSE,"PM";#N/A,#N/A,FALSE,"VOC";#N/A,#N/A,FALSE,"Other Toxics"}</definedName>
    <definedName name="wrn.T5COMBO._.Report._1_2" localSheetId="14" hidden="1">{#N/A,#N/A,FALSE,"Reconciled Quantified Sources";#N/A,#N/A,FALSE,"Source Group Splitting";#N/A,#N/A,FALSE,"CO";#N/A,#N/A,FALSE,"H2S";#N/A,#N/A,FALSE,"NOx";#N/A,#N/A,FALSE,"Other TRS";#N/A,#N/A,FALSE,"SO2";#N/A,#N/A,FALSE,"PM";#N/A,#N/A,FALSE,"VOC";#N/A,#N/A,FALSE,"Other Toxics"}</definedName>
    <definedName name="wrn.T5COMBO._.Report._1_2" hidden="1">{#N/A,#N/A,FALSE,"Reconciled Quantified Sources";#N/A,#N/A,FALSE,"Source Group Splitting";#N/A,#N/A,FALSE,"CO";#N/A,#N/A,FALSE,"H2S";#N/A,#N/A,FALSE,"NOx";#N/A,#N/A,FALSE,"Other TRS";#N/A,#N/A,FALSE,"SO2";#N/A,#N/A,FALSE,"PM";#N/A,#N/A,FALSE,"VOC";#N/A,#N/A,FALSE,"Other Toxics"}</definedName>
    <definedName name="wrn.T5COMBO._.Report._1_2_1" localSheetId="12" hidden="1">{#N/A,#N/A,FALSE,"Reconciled Quantified Sources";#N/A,#N/A,FALSE,"Source Group Splitting";#N/A,#N/A,FALSE,"CO";#N/A,#N/A,FALSE,"H2S";#N/A,#N/A,FALSE,"NOx";#N/A,#N/A,FALSE,"Other TRS";#N/A,#N/A,FALSE,"SO2";#N/A,#N/A,FALSE,"PM";#N/A,#N/A,FALSE,"VOC";#N/A,#N/A,FALSE,"Other Toxics"}</definedName>
    <definedName name="wrn.T5COMBO._.Report._1_2_1" localSheetId="7" hidden="1">{#N/A,#N/A,FALSE,"Reconciled Quantified Sources";#N/A,#N/A,FALSE,"Source Group Splitting";#N/A,#N/A,FALSE,"CO";#N/A,#N/A,FALSE,"H2S";#N/A,#N/A,FALSE,"NOx";#N/A,#N/A,FALSE,"Other TRS";#N/A,#N/A,FALSE,"SO2";#N/A,#N/A,FALSE,"PM";#N/A,#N/A,FALSE,"VOC";#N/A,#N/A,FALSE,"Other Toxics"}</definedName>
    <definedName name="wrn.T5COMBO._.Report._1_2_1" localSheetId="14" hidden="1">{#N/A,#N/A,FALSE,"Reconciled Quantified Sources";#N/A,#N/A,FALSE,"Source Group Splitting";#N/A,#N/A,FALSE,"CO";#N/A,#N/A,FALSE,"H2S";#N/A,#N/A,FALSE,"NOx";#N/A,#N/A,FALSE,"Other TRS";#N/A,#N/A,FALSE,"SO2";#N/A,#N/A,FALSE,"PM";#N/A,#N/A,FALSE,"VOC";#N/A,#N/A,FALSE,"Other Toxics"}</definedName>
    <definedName name="wrn.T5COMBO._.Report._1_2_1" hidden="1">{#N/A,#N/A,FALSE,"Reconciled Quantified Sources";#N/A,#N/A,FALSE,"Source Group Splitting";#N/A,#N/A,FALSE,"CO";#N/A,#N/A,FALSE,"H2S";#N/A,#N/A,FALSE,"NOx";#N/A,#N/A,FALSE,"Other TRS";#N/A,#N/A,FALSE,"SO2";#N/A,#N/A,FALSE,"PM";#N/A,#N/A,FALSE,"VOC";#N/A,#N/A,FALSE,"Other Toxics"}</definedName>
    <definedName name="wrn.T5COMBO._.Report._1_2_2" localSheetId="12" hidden="1">{#N/A,#N/A,FALSE,"Reconciled Quantified Sources";#N/A,#N/A,FALSE,"Source Group Splitting";#N/A,#N/A,FALSE,"CO";#N/A,#N/A,FALSE,"H2S";#N/A,#N/A,FALSE,"NOx";#N/A,#N/A,FALSE,"Other TRS";#N/A,#N/A,FALSE,"SO2";#N/A,#N/A,FALSE,"PM";#N/A,#N/A,FALSE,"VOC";#N/A,#N/A,FALSE,"Other Toxics"}</definedName>
    <definedName name="wrn.T5COMBO._.Report._1_2_2" localSheetId="7" hidden="1">{#N/A,#N/A,FALSE,"Reconciled Quantified Sources";#N/A,#N/A,FALSE,"Source Group Splitting";#N/A,#N/A,FALSE,"CO";#N/A,#N/A,FALSE,"H2S";#N/A,#N/A,FALSE,"NOx";#N/A,#N/A,FALSE,"Other TRS";#N/A,#N/A,FALSE,"SO2";#N/A,#N/A,FALSE,"PM";#N/A,#N/A,FALSE,"VOC";#N/A,#N/A,FALSE,"Other Toxics"}</definedName>
    <definedName name="wrn.T5COMBO._.Report._1_2_2" localSheetId="14" hidden="1">{#N/A,#N/A,FALSE,"Reconciled Quantified Sources";#N/A,#N/A,FALSE,"Source Group Splitting";#N/A,#N/A,FALSE,"CO";#N/A,#N/A,FALSE,"H2S";#N/A,#N/A,FALSE,"NOx";#N/A,#N/A,FALSE,"Other TRS";#N/A,#N/A,FALSE,"SO2";#N/A,#N/A,FALSE,"PM";#N/A,#N/A,FALSE,"VOC";#N/A,#N/A,FALSE,"Other Toxics"}</definedName>
    <definedName name="wrn.T5COMBO._.Report._1_2_2" hidden="1">{#N/A,#N/A,FALSE,"Reconciled Quantified Sources";#N/A,#N/A,FALSE,"Source Group Splitting";#N/A,#N/A,FALSE,"CO";#N/A,#N/A,FALSE,"H2S";#N/A,#N/A,FALSE,"NOx";#N/A,#N/A,FALSE,"Other TRS";#N/A,#N/A,FALSE,"SO2";#N/A,#N/A,FALSE,"PM";#N/A,#N/A,FALSE,"VOC";#N/A,#N/A,FALSE,"Other Toxics"}</definedName>
    <definedName name="wrn.T5COMBO._.Report._1_3" localSheetId="12" hidden="1">{#N/A,#N/A,FALSE,"Reconciled Quantified Sources";#N/A,#N/A,FALSE,"Source Group Splitting";#N/A,#N/A,FALSE,"CO";#N/A,#N/A,FALSE,"H2S";#N/A,#N/A,FALSE,"NOx";#N/A,#N/A,FALSE,"Other TRS";#N/A,#N/A,FALSE,"SO2";#N/A,#N/A,FALSE,"PM";#N/A,#N/A,FALSE,"VOC";#N/A,#N/A,FALSE,"Other Toxics"}</definedName>
    <definedName name="wrn.T5COMBO._.Report._1_3" localSheetId="7" hidden="1">{#N/A,#N/A,FALSE,"Reconciled Quantified Sources";#N/A,#N/A,FALSE,"Source Group Splitting";#N/A,#N/A,FALSE,"CO";#N/A,#N/A,FALSE,"H2S";#N/A,#N/A,FALSE,"NOx";#N/A,#N/A,FALSE,"Other TRS";#N/A,#N/A,FALSE,"SO2";#N/A,#N/A,FALSE,"PM";#N/A,#N/A,FALSE,"VOC";#N/A,#N/A,FALSE,"Other Toxics"}</definedName>
    <definedName name="wrn.T5COMBO._.Report._1_3" localSheetId="14" hidden="1">{#N/A,#N/A,FALSE,"Reconciled Quantified Sources";#N/A,#N/A,FALSE,"Source Group Splitting";#N/A,#N/A,FALSE,"CO";#N/A,#N/A,FALSE,"H2S";#N/A,#N/A,FALSE,"NOx";#N/A,#N/A,FALSE,"Other TRS";#N/A,#N/A,FALSE,"SO2";#N/A,#N/A,FALSE,"PM";#N/A,#N/A,FALSE,"VOC";#N/A,#N/A,FALSE,"Other Toxics"}</definedName>
    <definedName name="wrn.T5COMBO._.Report._1_3" hidden="1">{#N/A,#N/A,FALSE,"Reconciled Quantified Sources";#N/A,#N/A,FALSE,"Source Group Splitting";#N/A,#N/A,FALSE,"CO";#N/A,#N/A,FALSE,"H2S";#N/A,#N/A,FALSE,"NOx";#N/A,#N/A,FALSE,"Other TRS";#N/A,#N/A,FALSE,"SO2";#N/A,#N/A,FALSE,"PM";#N/A,#N/A,FALSE,"VOC";#N/A,#N/A,FALSE,"Other Toxics"}</definedName>
    <definedName name="wrn.T5COMBO._.Report._1_3_1" localSheetId="12" hidden="1">{#N/A,#N/A,FALSE,"Reconciled Quantified Sources";#N/A,#N/A,FALSE,"Source Group Splitting";#N/A,#N/A,FALSE,"CO";#N/A,#N/A,FALSE,"H2S";#N/A,#N/A,FALSE,"NOx";#N/A,#N/A,FALSE,"Other TRS";#N/A,#N/A,FALSE,"SO2";#N/A,#N/A,FALSE,"PM";#N/A,#N/A,FALSE,"VOC";#N/A,#N/A,FALSE,"Other Toxics"}</definedName>
    <definedName name="wrn.T5COMBO._.Report._1_3_1" localSheetId="7" hidden="1">{#N/A,#N/A,FALSE,"Reconciled Quantified Sources";#N/A,#N/A,FALSE,"Source Group Splitting";#N/A,#N/A,FALSE,"CO";#N/A,#N/A,FALSE,"H2S";#N/A,#N/A,FALSE,"NOx";#N/A,#N/A,FALSE,"Other TRS";#N/A,#N/A,FALSE,"SO2";#N/A,#N/A,FALSE,"PM";#N/A,#N/A,FALSE,"VOC";#N/A,#N/A,FALSE,"Other Toxics"}</definedName>
    <definedName name="wrn.T5COMBO._.Report._1_3_1" localSheetId="14" hidden="1">{#N/A,#N/A,FALSE,"Reconciled Quantified Sources";#N/A,#N/A,FALSE,"Source Group Splitting";#N/A,#N/A,FALSE,"CO";#N/A,#N/A,FALSE,"H2S";#N/A,#N/A,FALSE,"NOx";#N/A,#N/A,FALSE,"Other TRS";#N/A,#N/A,FALSE,"SO2";#N/A,#N/A,FALSE,"PM";#N/A,#N/A,FALSE,"VOC";#N/A,#N/A,FALSE,"Other Toxics"}</definedName>
    <definedName name="wrn.T5COMBO._.Report._1_3_1" hidden="1">{#N/A,#N/A,FALSE,"Reconciled Quantified Sources";#N/A,#N/A,FALSE,"Source Group Splitting";#N/A,#N/A,FALSE,"CO";#N/A,#N/A,FALSE,"H2S";#N/A,#N/A,FALSE,"NOx";#N/A,#N/A,FALSE,"Other TRS";#N/A,#N/A,FALSE,"SO2";#N/A,#N/A,FALSE,"PM";#N/A,#N/A,FALSE,"VOC";#N/A,#N/A,FALSE,"Other Toxics"}</definedName>
    <definedName name="wrn.T5COMBO._.Report._1_3_2" localSheetId="12" hidden="1">{#N/A,#N/A,FALSE,"Reconciled Quantified Sources";#N/A,#N/A,FALSE,"Source Group Splitting";#N/A,#N/A,FALSE,"CO";#N/A,#N/A,FALSE,"H2S";#N/A,#N/A,FALSE,"NOx";#N/A,#N/A,FALSE,"Other TRS";#N/A,#N/A,FALSE,"SO2";#N/A,#N/A,FALSE,"PM";#N/A,#N/A,FALSE,"VOC";#N/A,#N/A,FALSE,"Other Toxics"}</definedName>
    <definedName name="wrn.T5COMBO._.Report._1_3_2" localSheetId="7" hidden="1">{#N/A,#N/A,FALSE,"Reconciled Quantified Sources";#N/A,#N/A,FALSE,"Source Group Splitting";#N/A,#N/A,FALSE,"CO";#N/A,#N/A,FALSE,"H2S";#N/A,#N/A,FALSE,"NOx";#N/A,#N/A,FALSE,"Other TRS";#N/A,#N/A,FALSE,"SO2";#N/A,#N/A,FALSE,"PM";#N/A,#N/A,FALSE,"VOC";#N/A,#N/A,FALSE,"Other Toxics"}</definedName>
    <definedName name="wrn.T5COMBO._.Report._1_3_2" localSheetId="14" hidden="1">{#N/A,#N/A,FALSE,"Reconciled Quantified Sources";#N/A,#N/A,FALSE,"Source Group Splitting";#N/A,#N/A,FALSE,"CO";#N/A,#N/A,FALSE,"H2S";#N/A,#N/A,FALSE,"NOx";#N/A,#N/A,FALSE,"Other TRS";#N/A,#N/A,FALSE,"SO2";#N/A,#N/A,FALSE,"PM";#N/A,#N/A,FALSE,"VOC";#N/A,#N/A,FALSE,"Other Toxics"}</definedName>
    <definedName name="wrn.T5COMBO._.Report._1_3_2" hidden="1">{#N/A,#N/A,FALSE,"Reconciled Quantified Sources";#N/A,#N/A,FALSE,"Source Group Splitting";#N/A,#N/A,FALSE,"CO";#N/A,#N/A,FALSE,"H2S";#N/A,#N/A,FALSE,"NOx";#N/A,#N/A,FALSE,"Other TRS";#N/A,#N/A,FALSE,"SO2";#N/A,#N/A,FALSE,"PM";#N/A,#N/A,FALSE,"VOC";#N/A,#N/A,FALSE,"Other Toxics"}</definedName>
    <definedName name="wrn.T5COMBO._.Report._1_4" localSheetId="12" hidden="1">{#N/A,#N/A,FALSE,"Reconciled Quantified Sources";#N/A,#N/A,FALSE,"Source Group Splitting";#N/A,#N/A,FALSE,"CO";#N/A,#N/A,FALSE,"H2S";#N/A,#N/A,FALSE,"NOx";#N/A,#N/A,FALSE,"Other TRS";#N/A,#N/A,FALSE,"SO2";#N/A,#N/A,FALSE,"PM";#N/A,#N/A,FALSE,"VOC";#N/A,#N/A,FALSE,"Other Toxics"}</definedName>
    <definedName name="wrn.T5COMBO._.Report._1_4" localSheetId="7" hidden="1">{#N/A,#N/A,FALSE,"Reconciled Quantified Sources";#N/A,#N/A,FALSE,"Source Group Splitting";#N/A,#N/A,FALSE,"CO";#N/A,#N/A,FALSE,"H2S";#N/A,#N/A,FALSE,"NOx";#N/A,#N/A,FALSE,"Other TRS";#N/A,#N/A,FALSE,"SO2";#N/A,#N/A,FALSE,"PM";#N/A,#N/A,FALSE,"VOC";#N/A,#N/A,FALSE,"Other Toxics"}</definedName>
    <definedName name="wrn.T5COMBO._.Report._1_4" localSheetId="14" hidden="1">{#N/A,#N/A,FALSE,"Reconciled Quantified Sources";#N/A,#N/A,FALSE,"Source Group Splitting";#N/A,#N/A,FALSE,"CO";#N/A,#N/A,FALSE,"H2S";#N/A,#N/A,FALSE,"NOx";#N/A,#N/A,FALSE,"Other TRS";#N/A,#N/A,FALSE,"SO2";#N/A,#N/A,FALSE,"PM";#N/A,#N/A,FALSE,"VOC";#N/A,#N/A,FALSE,"Other Toxics"}</definedName>
    <definedName name="wrn.T5COMBO._.Report._1_4" hidden="1">{#N/A,#N/A,FALSE,"Reconciled Quantified Sources";#N/A,#N/A,FALSE,"Source Group Splitting";#N/A,#N/A,FALSE,"CO";#N/A,#N/A,FALSE,"H2S";#N/A,#N/A,FALSE,"NOx";#N/A,#N/A,FALSE,"Other TRS";#N/A,#N/A,FALSE,"SO2";#N/A,#N/A,FALSE,"PM";#N/A,#N/A,FALSE,"VOC";#N/A,#N/A,FALSE,"Other Toxics"}</definedName>
    <definedName name="wrn.T5COMBO._.Report._1_4_1" localSheetId="12" hidden="1">{#N/A,#N/A,FALSE,"Reconciled Quantified Sources";#N/A,#N/A,FALSE,"Source Group Splitting";#N/A,#N/A,FALSE,"CO";#N/A,#N/A,FALSE,"H2S";#N/A,#N/A,FALSE,"NOx";#N/A,#N/A,FALSE,"Other TRS";#N/A,#N/A,FALSE,"SO2";#N/A,#N/A,FALSE,"PM";#N/A,#N/A,FALSE,"VOC";#N/A,#N/A,FALSE,"Other Toxics"}</definedName>
    <definedName name="wrn.T5COMBO._.Report._1_4_1" localSheetId="7" hidden="1">{#N/A,#N/A,FALSE,"Reconciled Quantified Sources";#N/A,#N/A,FALSE,"Source Group Splitting";#N/A,#N/A,FALSE,"CO";#N/A,#N/A,FALSE,"H2S";#N/A,#N/A,FALSE,"NOx";#N/A,#N/A,FALSE,"Other TRS";#N/A,#N/A,FALSE,"SO2";#N/A,#N/A,FALSE,"PM";#N/A,#N/A,FALSE,"VOC";#N/A,#N/A,FALSE,"Other Toxics"}</definedName>
    <definedName name="wrn.T5COMBO._.Report._1_4_1" localSheetId="14" hidden="1">{#N/A,#N/A,FALSE,"Reconciled Quantified Sources";#N/A,#N/A,FALSE,"Source Group Splitting";#N/A,#N/A,FALSE,"CO";#N/A,#N/A,FALSE,"H2S";#N/A,#N/A,FALSE,"NOx";#N/A,#N/A,FALSE,"Other TRS";#N/A,#N/A,FALSE,"SO2";#N/A,#N/A,FALSE,"PM";#N/A,#N/A,FALSE,"VOC";#N/A,#N/A,FALSE,"Other Toxics"}</definedName>
    <definedName name="wrn.T5COMBO._.Report._1_4_1" hidden="1">{#N/A,#N/A,FALSE,"Reconciled Quantified Sources";#N/A,#N/A,FALSE,"Source Group Splitting";#N/A,#N/A,FALSE,"CO";#N/A,#N/A,FALSE,"H2S";#N/A,#N/A,FALSE,"NOx";#N/A,#N/A,FALSE,"Other TRS";#N/A,#N/A,FALSE,"SO2";#N/A,#N/A,FALSE,"PM";#N/A,#N/A,FALSE,"VOC";#N/A,#N/A,FALSE,"Other Toxics"}</definedName>
    <definedName name="wrn.T5COMBO._.Report._1_4_2" localSheetId="12" hidden="1">{#N/A,#N/A,FALSE,"Reconciled Quantified Sources";#N/A,#N/A,FALSE,"Source Group Splitting";#N/A,#N/A,FALSE,"CO";#N/A,#N/A,FALSE,"H2S";#N/A,#N/A,FALSE,"NOx";#N/A,#N/A,FALSE,"Other TRS";#N/A,#N/A,FALSE,"SO2";#N/A,#N/A,FALSE,"PM";#N/A,#N/A,FALSE,"VOC";#N/A,#N/A,FALSE,"Other Toxics"}</definedName>
    <definedName name="wrn.T5COMBO._.Report._1_4_2" localSheetId="7" hidden="1">{#N/A,#N/A,FALSE,"Reconciled Quantified Sources";#N/A,#N/A,FALSE,"Source Group Splitting";#N/A,#N/A,FALSE,"CO";#N/A,#N/A,FALSE,"H2S";#N/A,#N/A,FALSE,"NOx";#N/A,#N/A,FALSE,"Other TRS";#N/A,#N/A,FALSE,"SO2";#N/A,#N/A,FALSE,"PM";#N/A,#N/A,FALSE,"VOC";#N/A,#N/A,FALSE,"Other Toxics"}</definedName>
    <definedName name="wrn.T5COMBO._.Report._1_4_2" localSheetId="14" hidden="1">{#N/A,#N/A,FALSE,"Reconciled Quantified Sources";#N/A,#N/A,FALSE,"Source Group Splitting";#N/A,#N/A,FALSE,"CO";#N/A,#N/A,FALSE,"H2S";#N/A,#N/A,FALSE,"NOx";#N/A,#N/A,FALSE,"Other TRS";#N/A,#N/A,FALSE,"SO2";#N/A,#N/A,FALSE,"PM";#N/A,#N/A,FALSE,"VOC";#N/A,#N/A,FALSE,"Other Toxics"}</definedName>
    <definedName name="wrn.T5COMBO._.Report._1_4_2" hidden="1">{#N/A,#N/A,FALSE,"Reconciled Quantified Sources";#N/A,#N/A,FALSE,"Source Group Splitting";#N/A,#N/A,FALSE,"CO";#N/A,#N/A,FALSE,"H2S";#N/A,#N/A,FALSE,"NOx";#N/A,#N/A,FALSE,"Other TRS";#N/A,#N/A,FALSE,"SO2";#N/A,#N/A,FALSE,"PM";#N/A,#N/A,FALSE,"VOC";#N/A,#N/A,FALSE,"Other Toxics"}</definedName>
    <definedName name="wrn.T5COMBO._.Report._1_5" localSheetId="12" hidden="1">{#N/A,#N/A,FALSE,"Reconciled Quantified Sources";#N/A,#N/A,FALSE,"Source Group Splitting";#N/A,#N/A,FALSE,"CO";#N/A,#N/A,FALSE,"H2S";#N/A,#N/A,FALSE,"NOx";#N/A,#N/A,FALSE,"Other TRS";#N/A,#N/A,FALSE,"SO2";#N/A,#N/A,FALSE,"PM";#N/A,#N/A,FALSE,"VOC";#N/A,#N/A,FALSE,"Other Toxics"}</definedName>
    <definedName name="wrn.T5COMBO._.Report._1_5" localSheetId="7" hidden="1">{#N/A,#N/A,FALSE,"Reconciled Quantified Sources";#N/A,#N/A,FALSE,"Source Group Splitting";#N/A,#N/A,FALSE,"CO";#N/A,#N/A,FALSE,"H2S";#N/A,#N/A,FALSE,"NOx";#N/A,#N/A,FALSE,"Other TRS";#N/A,#N/A,FALSE,"SO2";#N/A,#N/A,FALSE,"PM";#N/A,#N/A,FALSE,"VOC";#N/A,#N/A,FALSE,"Other Toxics"}</definedName>
    <definedName name="wrn.T5COMBO._.Report._1_5" localSheetId="14" hidden="1">{#N/A,#N/A,FALSE,"Reconciled Quantified Sources";#N/A,#N/A,FALSE,"Source Group Splitting";#N/A,#N/A,FALSE,"CO";#N/A,#N/A,FALSE,"H2S";#N/A,#N/A,FALSE,"NOx";#N/A,#N/A,FALSE,"Other TRS";#N/A,#N/A,FALSE,"SO2";#N/A,#N/A,FALSE,"PM";#N/A,#N/A,FALSE,"VOC";#N/A,#N/A,FALSE,"Other Toxics"}</definedName>
    <definedName name="wrn.T5COMBO._.Report._1_5" hidden="1">{#N/A,#N/A,FALSE,"Reconciled Quantified Sources";#N/A,#N/A,FALSE,"Source Group Splitting";#N/A,#N/A,FALSE,"CO";#N/A,#N/A,FALSE,"H2S";#N/A,#N/A,FALSE,"NOx";#N/A,#N/A,FALSE,"Other TRS";#N/A,#N/A,FALSE,"SO2";#N/A,#N/A,FALSE,"PM";#N/A,#N/A,FALSE,"VOC";#N/A,#N/A,FALSE,"Other Toxics"}</definedName>
    <definedName name="wrn.T5COMBO._.Report._1_5_1" localSheetId="12" hidden="1">{#N/A,#N/A,FALSE,"Reconciled Quantified Sources";#N/A,#N/A,FALSE,"Source Group Splitting";#N/A,#N/A,FALSE,"CO";#N/A,#N/A,FALSE,"H2S";#N/A,#N/A,FALSE,"NOx";#N/A,#N/A,FALSE,"Other TRS";#N/A,#N/A,FALSE,"SO2";#N/A,#N/A,FALSE,"PM";#N/A,#N/A,FALSE,"VOC";#N/A,#N/A,FALSE,"Other Toxics"}</definedName>
    <definedName name="wrn.T5COMBO._.Report._1_5_1" localSheetId="7" hidden="1">{#N/A,#N/A,FALSE,"Reconciled Quantified Sources";#N/A,#N/A,FALSE,"Source Group Splitting";#N/A,#N/A,FALSE,"CO";#N/A,#N/A,FALSE,"H2S";#N/A,#N/A,FALSE,"NOx";#N/A,#N/A,FALSE,"Other TRS";#N/A,#N/A,FALSE,"SO2";#N/A,#N/A,FALSE,"PM";#N/A,#N/A,FALSE,"VOC";#N/A,#N/A,FALSE,"Other Toxics"}</definedName>
    <definedName name="wrn.T5COMBO._.Report._1_5_1" localSheetId="14" hidden="1">{#N/A,#N/A,FALSE,"Reconciled Quantified Sources";#N/A,#N/A,FALSE,"Source Group Splitting";#N/A,#N/A,FALSE,"CO";#N/A,#N/A,FALSE,"H2S";#N/A,#N/A,FALSE,"NOx";#N/A,#N/A,FALSE,"Other TRS";#N/A,#N/A,FALSE,"SO2";#N/A,#N/A,FALSE,"PM";#N/A,#N/A,FALSE,"VOC";#N/A,#N/A,FALSE,"Other Toxics"}</definedName>
    <definedName name="wrn.T5COMBO._.Report._1_5_1" hidden="1">{#N/A,#N/A,FALSE,"Reconciled Quantified Sources";#N/A,#N/A,FALSE,"Source Group Splitting";#N/A,#N/A,FALSE,"CO";#N/A,#N/A,FALSE,"H2S";#N/A,#N/A,FALSE,"NOx";#N/A,#N/A,FALSE,"Other TRS";#N/A,#N/A,FALSE,"SO2";#N/A,#N/A,FALSE,"PM";#N/A,#N/A,FALSE,"VOC";#N/A,#N/A,FALSE,"Other Toxics"}</definedName>
    <definedName name="wrn.T5COMBO._.Report._1_5_2" localSheetId="12" hidden="1">{#N/A,#N/A,FALSE,"Reconciled Quantified Sources";#N/A,#N/A,FALSE,"Source Group Splitting";#N/A,#N/A,FALSE,"CO";#N/A,#N/A,FALSE,"H2S";#N/A,#N/A,FALSE,"NOx";#N/A,#N/A,FALSE,"Other TRS";#N/A,#N/A,FALSE,"SO2";#N/A,#N/A,FALSE,"PM";#N/A,#N/A,FALSE,"VOC";#N/A,#N/A,FALSE,"Other Toxics"}</definedName>
    <definedName name="wrn.T5COMBO._.Report._1_5_2" localSheetId="7" hidden="1">{#N/A,#N/A,FALSE,"Reconciled Quantified Sources";#N/A,#N/A,FALSE,"Source Group Splitting";#N/A,#N/A,FALSE,"CO";#N/A,#N/A,FALSE,"H2S";#N/A,#N/A,FALSE,"NOx";#N/A,#N/A,FALSE,"Other TRS";#N/A,#N/A,FALSE,"SO2";#N/A,#N/A,FALSE,"PM";#N/A,#N/A,FALSE,"VOC";#N/A,#N/A,FALSE,"Other Toxics"}</definedName>
    <definedName name="wrn.T5COMBO._.Report._1_5_2" localSheetId="14" hidden="1">{#N/A,#N/A,FALSE,"Reconciled Quantified Sources";#N/A,#N/A,FALSE,"Source Group Splitting";#N/A,#N/A,FALSE,"CO";#N/A,#N/A,FALSE,"H2S";#N/A,#N/A,FALSE,"NOx";#N/A,#N/A,FALSE,"Other TRS";#N/A,#N/A,FALSE,"SO2";#N/A,#N/A,FALSE,"PM";#N/A,#N/A,FALSE,"VOC";#N/A,#N/A,FALSE,"Other Toxics"}</definedName>
    <definedName name="wrn.T5COMBO._.Report._1_5_2" hidden="1">{#N/A,#N/A,FALSE,"Reconciled Quantified Sources";#N/A,#N/A,FALSE,"Source Group Splitting";#N/A,#N/A,FALSE,"CO";#N/A,#N/A,FALSE,"H2S";#N/A,#N/A,FALSE,"NOx";#N/A,#N/A,FALSE,"Other TRS";#N/A,#N/A,FALSE,"SO2";#N/A,#N/A,FALSE,"PM";#N/A,#N/A,FALSE,"VOC";#N/A,#N/A,FALSE,"Other Toxics"}</definedName>
    <definedName name="wrn.T5COMBO._.Report._2" localSheetId="12" hidden="1">{#N/A,#N/A,FALSE,"Reconciled Quantified Sources";#N/A,#N/A,FALSE,"Source Group Splitting";#N/A,#N/A,FALSE,"CO";#N/A,#N/A,FALSE,"H2S";#N/A,#N/A,FALSE,"NOx";#N/A,#N/A,FALSE,"Other TRS";#N/A,#N/A,FALSE,"SO2";#N/A,#N/A,FALSE,"PM";#N/A,#N/A,FALSE,"VOC";#N/A,#N/A,FALSE,"Other Toxics"}</definedName>
    <definedName name="wrn.T5COMBO._.Report._2" localSheetId="7" hidden="1">{#N/A,#N/A,FALSE,"Reconciled Quantified Sources";#N/A,#N/A,FALSE,"Source Group Splitting";#N/A,#N/A,FALSE,"CO";#N/A,#N/A,FALSE,"H2S";#N/A,#N/A,FALSE,"NOx";#N/A,#N/A,FALSE,"Other TRS";#N/A,#N/A,FALSE,"SO2";#N/A,#N/A,FALSE,"PM";#N/A,#N/A,FALSE,"VOC";#N/A,#N/A,FALSE,"Other Toxics"}</definedName>
    <definedName name="wrn.T5COMBO._.Report._2" localSheetId="14" hidden="1">{#N/A,#N/A,FALSE,"Reconciled Quantified Sources";#N/A,#N/A,FALSE,"Source Group Splitting";#N/A,#N/A,FALSE,"CO";#N/A,#N/A,FALSE,"H2S";#N/A,#N/A,FALSE,"NOx";#N/A,#N/A,FALSE,"Other TRS";#N/A,#N/A,FALSE,"SO2";#N/A,#N/A,FALSE,"PM";#N/A,#N/A,FALSE,"VOC";#N/A,#N/A,FALSE,"Other Toxics"}</definedName>
    <definedName name="wrn.T5COMBO._.Report._2" hidden="1">{#N/A,#N/A,FALSE,"Reconciled Quantified Sources";#N/A,#N/A,FALSE,"Source Group Splitting";#N/A,#N/A,FALSE,"CO";#N/A,#N/A,FALSE,"H2S";#N/A,#N/A,FALSE,"NOx";#N/A,#N/A,FALSE,"Other TRS";#N/A,#N/A,FALSE,"SO2";#N/A,#N/A,FALSE,"PM";#N/A,#N/A,FALSE,"VOC";#N/A,#N/A,FALSE,"Other Toxics"}</definedName>
    <definedName name="wrn.T5COMBO._.Report._2_1" localSheetId="12" hidden="1">{#N/A,#N/A,FALSE,"Reconciled Quantified Sources";#N/A,#N/A,FALSE,"Source Group Splitting";#N/A,#N/A,FALSE,"CO";#N/A,#N/A,FALSE,"H2S";#N/A,#N/A,FALSE,"NOx";#N/A,#N/A,FALSE,"Other TRS";#N/A,#N/A,FALSE,"SO2";#N/A,#N/A,FALSE,"PM";#N/A,#N/A,FALSE,"VOC";#N/A,#N/A,FALSE,"Other Toxics"}</definedName>
    <definedName name="wrn.T5COMBO._.Report._2_1" localSheetId="7" hidden="1">{#N/A,#N/A,FALSE,"Reconciled Quantified Sources";#N/A,#N/A,FALSE,"Source Group Splitting";#N/A,#N/A,FALSE,"CO";#N/A,#N/A,FALSE,"H2S";#N/A,#N/A,FALSE,"NOx";#N/A,#N/A,FALSE,"Other TRS";#N/A,#N/A,FALSE,"SO2";#N/A,#N/A,FALSE,"PM";#N/A,#N/A,FALSE,"VOC";#N/A,#N/A,FALSE,"Other Toxics"}</definedName>
    <definedName name="wrn.T5COMBO._.Report._2_1" localSheetId="14" hidden="1">{#N/A,#N/A,FALSE,"Reconciled Quantified Sources";#N/A,#N/A,FALSE,"Source Group Splitting";#N/A,#N/A,FALSE,"CO";#N/A,#N/A,FALSE,"H2S";#N/A,#N/A,FALSE,"NOx";#N/A,#N/A,FALSE,"Other TRS";#N/A,#N/A,FALSE,"SO2";#N/A,#N/A,FALSE,"PM";#N/A,#N/A,FALSE,"VOC";#N/A,#N/A,FALSE,"Other Toxics"}</definedName>
    <definedName name="wrn.T5COMBO._.Report._2_1" hidden="1">{#N/A,#N/A,FALSE,"Reconciled Quantified Sources";#N/A,#N/A,FALSE,"Source Group Splitting";#N/A,#N/A,FALSE,"CO";#N/A,#N/A,FALSE,"H2S";#N/A,#N/A,FALSE,"NOx";#N/A,#N/A,FALSE,"Other TRS";#N/A,#N/A,FALSE,"SO2";#N/A,#N/A,FALSE,"PM";#N/A,#N/A,FALSE,"VOC";#N/A,#N/A,FALSE,"Other Toxics"}</definedName>
    <definedName name="wrn.T5COMBO._.Report._2_1_1" localSheetId="12" hidden="1">{#N/A,#N/A,FALSE,"Reconciled Quantified Sources";#N/A,#N/A,FALSE,"Source Group Splitting";#N/A,#N/A,FALSE,"CO";#N/A,#N/A,FALSE,"H2S";#N/A,#N/A,FALSE,"NOx";#N/A,#N/A,FALSE,"Other TRS";#N/A,#N/A,FALSE,"SO2";#N/A,#N/A,FALSE,"PM";#N/A,#N/A,FALSE,"VOC";#N/A,#N/A,FALSE,"Other Toxics"}</definedName>
    <definedName name="wrn.T5COMBO._.Report._2_1_1" localSheetId="7" hidden="1">{#N/A,#N/A,FALSE,"Reconciled Quantified Sources";#N/A,#N/A,FALSE,"Source Group Splitting";#N/A,#N/A,FALSE,"CO";#N/A,#N/A,FALSE,"H2S";#N/A,#N/A,FALSE,"NOx";#N/A,#N/A,FALSE,"Other TRS";#N/A,#N/A,FALSE,"SO2";#N/A,#N/A,FALSE,"PM";#N/A,#N/A,FALSE,"VOC";#N/A,#N/A,FALSE,"Other Toxics"}</definedName>
    <definedName name="wrn.T5COMBO._.Report._2_1_1" localSheetId="14" hidden="1">{#N/A,#N/A,FALSE,"Reconciled Quantified Sources";#N/A,#N/A,FALSE,"Source Group Splitting";#N/A,#N/A,FALSE,"CO";#N/A,#N/A,FALSE,"H2S";#N/A,#N/A,FALSE,"NOx";#N/A,#N/A,FALSE,"Other TRS";#N/A,#N/A,FALSE,"SO2";#N/A,#N/A,FALSE,"PM";#N/A,#N/A,FALSE,"VOC";#N/A,#N/A,FALSE,"Other Toxics"}</definedName>
    <definedName name="wrn.T5COMBO._.Report._2_1_1" hidden="1">{#N/A,#N/A,FALSE,"Reconciled Quantified Sources";#N/A,#N/A,FALSE,"Source Group Splitting";#N/A,#N/A,FALSE,"CO";#N/A,#N/A,FALSE,"H2S";#N/A,#N/A,FALSE,"NOx";#N/A,#N/A,FALSE,"Other TRS";#N/A,#N/A,FALSE,"SO2";#N/A,#N/A,FALSE,"PM";#N/A,#N/A,FALSE,"VOC";#N/A,#N/A,FALSE,"Other Toxics"}</definedName>
    <definedName name="wrn.T5COMBO._.Report._2_1_1_1" localSheetId="12" hidden="1">{#N/A,#N/A,FALSE,"Reconciled Quantified Sources";#N/A,#N/A,FALSE,"Source Group Splitting";#N/A,#N/A,FALSE,"CO";#N/A,#N/A,FALSE,"H2S";#N/A,#N/A,FALSE,"NOx";#N/A,#N/A,FALSE,"Other TRS";#N/A,#N/A,FALSE,"SO2";#N/A,#N/A,FALSE,"PM";#N/A,#N/A,FALSE,"VOC";#N/A,#N/A,FALSE,"Other Toxics"}</definedName>
    <definedName name="wrn.T5COMBO._.Report._2_1_1_1" localSheetId="7" hidden="1">{#N/A,#N/A,FALSE,"Reconciled Quantified Sources";#N/A,#N/A,FALSE,"Source Group Splitting";#N/A,#N/A,FALSE,"CO";#N/A,#N/A,FALSE,"H2S";#N/A,#N/A,FALSE,"NOx";#N/A,#N/A,FALSE,"Other TRS";#N/A,#N/A,FALSE,"SO2";#N/A,#N/A,FALSE,"PM";#N/A,#N/A,FALSE,"VOC";#N/A,#N/A,FALSE,"Other Toxics"}</definedName>
    <definedName name="wrn.T5COMBO._.Report._2_1_1_1" localSheetId="14" hidden="1">{#N/A,#N/A,FALSE,"Reconciled Quantified Sources";#N/A,#N/A,FALSE,"Source Group Splitting";#N/A,#N/A,FALSE,"CO";#N/A,#N/A,FALSE,"H2S";#N/A,#N/A,FALSE,"NOx";#N/A,#N/A,FALSE,"Other TRS";#N/A,#N/A,FALSE,"SO2";#N/A,#N/A,FALSE,"PM";#N/A,#N/A,FALSE,"VOC";#N/A,#N/A,FALSE,"Other Toxics"}</definedName>
    <definedName name="wrn.T5COMBO._.Report._2_1_1_1" hidden="1">{#N/A,#N/A,FALSE,"Reconciled Quantified Sources";#N/A,#N/A,FALSE,"Source Group Splitting";#N/A,#N/A,FALSE,"CO";#N/A,#N/A,FALSE,"H2S";#N/A,#N/A,FALSE,"NOx";#N/A,#N/A,FALSE,"Other TRS";#N/A,#N/A,FALSE,"SO2";#N/A,#N/A,FALSE,"PM";#N/A,#N/A,FALSE,"VOC";#N/A,#N/A,FALSE,"Other Toxics"}</definedName>
    <definedName name="wrn.T5COMBO._.Report._2_1_1_2" localSheetId="12" hidden="1">{#N/A,#N/A,FALSE,"Reconciled Quantified Sources";#N/A,#N/A,FALSE,"Source Group Splitting";#N/A,#N/A,FALSE,"CO";#N/A,#N/A,FALSE,"H2S";#N/A,#N/A,FALSE,"NOx";#N/A,#N/A,FALSE,"Other TRS";#N/A,#N/A,FALSE,"SO2";#N/A,#N/A,FALSE,"PM";#N/A,#N/A,FALSE,"VOC";#N/A,#N/A,FALSE,"Other Toxics"}</definedName>
    <definedName name="wrn.T5COMBO._.Report._2_1_1_2" localSheetId="7" hidden="1">{#N/A,#N/A,FALSE,"Reconciled Quantified Sources";#N/A,#N/A,FALSE,"Source Group Splitting";#N/A,#N/A,FALSE,"CO";#N/A,#N/A,FALSE,"H2S";#N/A,#N/A,FALSE,"NOx";#N/A,#N/A,FALSE,"Other TRS";#N/A,#N/A,FALSE,"SO2";#N/A,#N/A,FALSE,"PM";#N/A,#N/A,FALSE,"VOC";#N/A,#N/A,FALSE,"Other Toxics"}</definedName>
    <definedName name="wrn.T5COMBO._.Report._2_1_1_2" localSheetId="14" hidden="1">{#N/A,#N/A,FALSE,"Reconciled Quantified Sources";#N/A,#N/A,FALSE,"Source Group Splitting";#N/A,#N/A,FALSE,"CO";#N/A,#N/A,FALSE,"H2S";#N/A,#N/A,FALSE,"NOx";#N/A,#N/A,FALSE,"Other TRS";#N/A,#N/A,FALSE,"SO2";#N/A,#N/A,FALSE,"PM";#N/A,#N/A,FALSE,"VOC";#N/A,#N/A,FALSE,"Other Toxics"}</definedName>
    <definedName name="wrn.T5COMBO._.Report._2_1_1_2" hidden="1">{#N/A,#N/A,FALSE,"Reconciled Quantified Sources";#N/A,#N/A,FALSE,"Source Group Splitting";#N/A,#N/A,FALSE,"CO";#N/A,#N/A,FALSE,"H2S";#N/A,#N/A,FALSE,"NOx";#N/A,#N/A,FALSE,"Other TRS";#N/A,#N/A,FALSE,"SO2";#N/A,#N/A,FALSE,"PM";#N/A,#N/A,FALSE,"VOC";#N/A,#N/A,FALSE,"Other Toxics"}</definedName>
    <definedName name="wrn.T5COMBO._.Report._2_1_2" localSheetId="12" hidden="1">{#N/A,#N/A,FALSE,"Reconciled Quantified Sources";#N/A,#N/A,FALSE,"Source Group Splitting";#N/A,#N/A,FALSE,"CO";#N/A,#N/A,FALSE,"H2S";#N/A,#N/A,FALSE,"NOx";#N/A,#N/A,FALSE,"Other TRS";#N/A,#N/A,FALSE,"SO2";#N/A,#N/A,FALSE,"PM";#N/A,#N/A,FALSE,"VOC";#N/A,#N/A,FALSE,"Other Toxics"}</definedName>
    <definedName name="wrn.T5COMBO._.Report._2_1_2" localSheetId="7" hidden="1">{#N/A,#N/A,FALSE,"Reconciled Quantified Sources";#N/A,#N/A,FALSE,"Source Group Splitting";#N/A,#N/A,FALSE,"CO";#N/A,#N/A,FALSE,"H2S";#N/A,#N/A,FALSE,"NOx";#N/A,#N/A,FALSE,"Other TRS";#N/A,#N/A,FALSE,"SO2";#N/A,#N/A,FALSE,"PM";#N/A,#N/A,FALSE,"VOC";#N/A,#N/A,FALSE,"Other Toxics"}</definedName>
    <definedName name="wrn.T5COMBO._.Report._2_1_2" localSheetId="14" hidden="1">{#N/A,#N/A,FALSE,"Reconciled Quantified Sources";#N/A,#N/A,FALSE,"Source Group Splitting";#N/A,#N/A,FALSE,"CO";#N/A,#N/A,FALSE,"H2S";#N/A,#N/A,FALSE,"NOx";#N/A,#N/A,FALSE,"Other TRS";#N/A,#N/A,FALSE,"SO2";#N/A,#N/A,FALSE,"PM";#N/A,#N/A,FALSE,"VOC";#N/A,#N/A,FALSE,"Other Toxics"}</definedName>
    <definedName name="wrn.T5COMBO._.Report._2_1_2" hidden="1">{#N/A,#N/A,FALSE,"Reconciled Quantified Sources";#N/A,#N/A,FALSE,"Source Group Splitting";#N/A,#N/A,FALSE,"CO";#N/A,#N/A,FALSE,"H2S";#N/A,#N/A,FALSE,"NOx";#N/A,#N/A,FALSE,"Other TRS";#N/A,#N/A,FALSE,"SO2";#N/A,#N/A,FALSE,"PM";#N/A,#N/A,FALSE,"VOC";#N/A,#N/A,FALSE,"Other Toxics"}</definedName>
    <definedName name="wrn.T5COMBO._.Report._2_1_2_1" localSheetId="12" hidden="1">{#N/A,#N/A,FALSE,"Reconciled Quantified Sources";#N/A,#N/A,FALSE,"Source Group Splitting";#N/A,#N/A,FALSE,"CO";#N/A,#N/A,FALSE,"H2S";#N/A,#N/A,FALSE,"NOx";#N/A,#N/A,FALSE,"Other TRS";#N/A,#N/A,FALSE,"SO2";#N/A,#N/A,FALSE,"PM";#N/A,#N/A,FALSE,"VOC";#N/A,#N/A,FALSE,"Other Toxics"}</definedName>
    <definedName name="wrn.T5COMBO._.Report._2_1_2_1" localSheetId="7" hidden="1">{#N/A,#N/A,FALSE,"Reconciled Quantified Sources";#N/A,#N/A,FALSE,"Source Group Splitting";#N/A,#N/A,FALSE,"CO";#N/A,#N/A,FALSE,"H2S";#N/A,#N/A,FALSE,"NOx";#N/A,#N/A,FALSE,"Other TRS";#N/A,#N/A,FALSE,"SO2";#N/A,#N/A,FALSE,"PM";#N/A,#N/A,FALSE,"VOC";#N/A,#N/A,FALSE,"Other Toxics"}</definedName>
    <definedName name="wrn.T5COMBO._.Report._2_1_2_1" localSheetId="14" hidden="1">{#N/A,#N/A,FALSE,"Reconciled Quantified Sources";#N/A,#N/A,FALSE,"Source Group Splitting";#N/A,#N/A,FALSE,"CO";#N/A,#N/A,FALSE,"H2S";#N/A,#N/A,FALSE,"NOx";#N/A,#N/A,FALSE,"Other TRS";#N/A,#N/A,FALSE,"SO2";#N/A,#N/A,FALSE,"PM";#N/A,#N/A,FALSE,"VOC";#N/A,#N/A,FALSE,"Other Toxics"}</definedName>
    <definedName name="wrn.T5COMBO._.Report._2_1_2_1" hidden="1">{#N/A,#N/A,FALSE,"Reconciled Quantified Sources";#N/A,#N/A,FALSE,"Source Group Splitting";#N/A,#N/A,FALSE,"CO";#N/A,#N/A,FALSE,"H2S";#N/A,#N/A,FALSE,"NOx";#N/A,#N/A,FALSE,"Other TRS";#N/A,#N/A,FALSE,"SO2";#N/A,#N/A,FALSE,"PM";#N/A,#N/A,FALSE,"VOC";#N/A,#N/A,FALSE,"Other Toxics"}</definedName>
    <definedName name="wrn.T5COMBO._.Report._2_1_2_2" localSheetId="12" hidden="1">{#N/A,#N/A,FALSE,"Reconciled Quantified Sources";#N/A,#N/A,FALSE,"Source Group Splitting";#N/A,#N/A,FALSE,"CO";#N/A,#N/A,FALSE,"H2S";#N/A,#N/A,FALSE,"NOx";#N/A,#N/A,FALSE,"Other TRS";#N/A,#N/A,FALSE,"SO2";#N/A,#N/A,FALSE,"PM";#N/A,#N/A,FALSE,"VOC";#N/A,#N/A,FALSE,"Other Toxics"}</definedName>
    <definedName name="wrn.T5COMBO._.Report._2_1_2_2" localSheetId="7" hidden="1">{#N/A,#N/A,FALSE,"Reconciled Quantified Sources";#N/A,#N/A,FALSE,"Source Group Splitting";#N/A,#N/A,FALSE,"CO";#N/A,#N/A,FALSE,"H2S";#N/A,#N/A,FALSE,"NOx";#N/A,#N/A,FALSE,"Other TRS";#N/A,#N/A,FALSE,"SO2";#N/A,#N/A,FALSE,"PM";#N/A,#N/A,FALSE,"VOC";#N/A,#N/A,FALSE,"Other Toxics"}</definedName>
    <definedName name="wrn.T5COMBO._.Report._2_1_2_2" localSheetId="14" hidden="1">{#N/A,#N/A,FALSE,"Reconciled Quantified Sources";#N/A,#N/A,FALSE,"Source Group Splitting";#N/A,#N/A,FALSE,"CO";#N/A,#N/A,FALSE,"H2S";#N/A,#N/A,FALSE,"NOx";#N/A,#N/A,FALSE,"Other TRS";#N/A,#N/A,FALSE,"SO2";#N/A,#N/A,FALSE,"PM";#N/A,#N/A,FALSE,"VOC";#N/A,#N/A,FALSE,"Other Toxics"}</definedName>
    <definedName name="wrn.T5COMBO._.Report._2_1_2_2" hidden="1">{#N/A,#N/A,FALSE,"Reconciled Quantified Sources";#N/A,#N/A,FALSE,"Source Group Splitting";#N/A,#N/A,FALSE,"CO";#N/A,#N/A,FALSE,"H2S";#N/A,#N/A,FALSE,"NOx";#N/A,#N/A,FALSE,"Other TRS";#N/A,#N/A,FALSE,"SO2";#N/A,#N/A,FALSE,"PM";#N/A,#N/A,FALSE,"VOC";#N/A,#N/A,FALSE,"Other Toxics"}</definedName>
    <definedName name="wrn.T5COMBO._.Report._2_1_3" localSheetId="12" hidden="1">{#N/A,#N/A,FALSE,"Reconciled Quantified Sources";#N/A,#N/A,FALSE,"Source Group Splitting";#N/A,#N/A,FALSE,"CO";#N/A,#N/A,FALSE,"H2S";#N/A,#N/A,FALSE,"NOx";#N/A,#N/A,FALSE,"Other TRS";#N/A,#N/A,FALSE,"SO2";#N/A,#N/A,FALSE,"PM";#N/A,#N/A,FALSE,"VOC";#N/A,#N/A,FALSE,"Other Toxics"}</definedName>
    <definedName name="wrn.T5COMBO._.Report._2_1_3" localSheetId="7" hidden="1">{#N/A,#N/A,FALSE,"Reconciled Quantified Sources";#N/A,#N/A,FALSE,"Source Group Splitting";#N/A,#N/A,FALSE,"CO";#N/A,#N/A,FALSE,"H2S";#N/A,#N/A,FALSE,"NOx";#N/A,#N/A,FALSE,"Other TRS";#N/A,#N/A,FALSE,"SO2";#N/A,#N/A,FALSE,"PM";#N/A,#N/A,FALSE,"VOC";#N/A,#N/A,FALSE,"Other Toxics"}</definedName>
    <definedName name="wrn.T5COMBO._.Report._2_1_3" localSheetId="14" hidden="1">{#N/A,#N/A,FALSE,"Reconciled Quantified Sources";#N/A,#N/A,FALSE,"Source Group Splitting";#N/A,#N/A,FALSE,"CO";#N/A,#N/A,FALSE,"H2S";#N/A,#N/A,FALSE,"NOx";#N/A,#N/A,FALSE,"Other TRS";#N/A,#N/A,FALSE,"SO2";#N/A,#N/A,FALSE,"PM";#N/A,#N/A,FALSE,"VOC";#N/A,#N/A,FALSE,"Other Toxics"}</definedName>
    <definedName name="wrn.T5COMBO._.Report._2_1_3" hidden="1">{#N/A,#N/A,FALSE,"Reconciled Quantified Sources";#N/A,#N/A,FALSE,"Source Group Splitting";#N/A,#N/A,FALSE,"CO";#N/A,#N/A,FALSE,"H2S";#N/A,#N/A,FALSE,"NOx";#N/A,#N/A,FALSE,"Other TRS";#N/A,#N/A,FALSE,"SO2";#N/A,#N/A,FALSE,"PM";#N/A,#N/A,FALSE,"VOC";#N/A,#N/A,FALSE,"Other Toxics"}</definedName>
    <definedName name="wrn.T5COMBO._.Report._2_1_3_1" localSheetId="12" hidden="1">{#N/A,#N/A,FALSE,"Reconciled Quantified Sources";#N/A,#N/A,FALSE,"Source Group Splitting";#N/A,#N/A,FALSE,"CO";#N/A,#N/A,FALSE,"H2S";#N/A,#N/A,FALSE,"NOx";#N/A,#N/A,FALSE,"Other TRS";#N/A,#N/A,FALSE,"SO2";#N/A,#N/A,FALSE,"PM";#N/A,#N/A,FALSE,"VOC";#N/A,#N/A,FALSE,"Other Toxics"}</definedName>
    <definedName name="wrn.T5COMBO._.Report._2_1_3_1" localSheetId="7" hidden="1">{#N/A,#N/A,FALSE,"Reconciled Quantified Sources";#N/A,#N/A,FALSE,"Source Group Splitting";#N/A,#N/A,FALSE,"CO";#N/A,#N/A,FALSE,"H2S";#N/A,#N/A,FALSE,"NOx";#N/A,#N/A,FALSE,"Other TRS";#N/A,#N/A,FALSE,"SO2";#N/A,#N/A,FALSE,"PM";#N/A,#N/A,FALSE,"VOC";#N/A,#N/A,FALSE,"Other Toxics"}</definedName>
    <definedName name="wrn.T5COMBO._.Report._2_1_3_1" localSheetId="14" hidden="1">{#N/A,#N/A,FALSE,"Reconciled Quantified Sources";#N/A,#N/A,FALSE,"Source Group Splitting";#N/A,#N/A,FALSE,"CO";#N/A,#N/A,FALSE,"H2S";#N/A,#N/A,FALSE,"NOx";#N/A,#N/A,FALSE,"Other TRS";#N/A,#N/A,FALSE,"SO2";#N/A,#N/A,FALSE,"PM";#N/A,#N/A,FALSE,"VOC";#N/A,#N/A,FALSE,"Other Toxics"}</definedName>
    <definedName name="wrn.T5COMBO._.Report._2_1_3_1" hidden="1">{#N/A,#N/A,FALSE,"Reconciled Quantified Sources";#N/A,#N/A,FALSE,"Source Group Splitting";#N/A,#N/A,FALSE,"CO";#N/A,#N/A,FALSE,"H2S";#N/A,#N/A,FALSE,"NOx";#N/A,#N/A,FALSE,"Other TRS";#N/A,#N/A,FALSE,"SO2";#N/A,#N/A,FALSE,"PM";#N/A,#N/A,FALSE,"VOC";#N/A,#N/A,FALSE,"Other Toxics"}</definedName>
    <definedName name="wrn.T5COMBO._.Report._2_1_3_2" localSheetId="12" hidden="1">{#N/A,#N/A,FALSE,"Reconciled Quantified Sources";#N/A,#N/A,FALSE,"Source Group Splitting";#N/A,#N/A,FALSE,"CO";#N/A,#N/A,FALSE,"H2S";#N/A,#N/A,FALSE,"NOx";#N/A,#N/A,FALSE,"Other TRS";#N/A,#N/A,FALSE,"SO2";#N/A,#N/A,FALSE,"PM";#N/A,#N/A,FALSE,"VOC";#N/A,#N/A,FALSE,"Other Toxics"}</definedName>
    <definedName name="wrn.T5COMBO._.Report._2_1_3_2" localSheetId="7" hidden="1">{#N/A,#N/A,FALSE,"Reconciled Quantified Sources";#N/A,#N/A,FALSE,"Source Group Splitting";#N/A,#N/A,FALSE,"CO";#N/A,#N/A,FALSE,"H2S";#N/A,#N/A,FALSE,"NOx";#N/A,#N/A,FALSE,"Other TRS";#N/A,#N/A,FALSE,"SO2";#N/A,#N/A,FALSE,"PM";#N/A,#N/A,FALSE,"VOC";#N/A,#N/A,FALSE,"Other Toxics"}</definedName>
    <definedName name="wrn.T5COMBO._.Report._2_1_3_2" localSheetId="14" hidden="1">{#N/A,#N/A,FALSE,"Reconciled Quantified Sources";#N/A,#N/A,FALSE,"Source Group Splitting";#N/A,#N/A,FALSE,"CO";#N/A,#N/A,FALSE,"H2S";#N/A,#N/A,FALSE,"NOx";#N/A,#N/A,FALSE,"Other TRS";#N/A,#N/A,FALSE,"SO2";#N/A,#N/A,FALSE,"PM";#N/A,#N/A,FALSE,"VOC";#N/A,#N/A,FALSE,"Other Toxics"}</definedName>
    <definedName name="wrn.T5COMBO._.Report._2_1_3_2" hidden="1">{#N/A,#N/A,FALSE,"Reconciled Quantified Sources";#N/A,#N/A,FALSE,"Source Group Splitting";#N/A,#N/A,FALSE,"CO";#N/A,#N/A,FALSE,"H2S";#N/A,#N/A,FALSE,"NOx";#N/A,#N/A,FALSE,"Other TRS";#N/A,#N/A,FALSE,"SO2";#N/A,#N/A,FALSE,"PM";#N/A,#N/A,FALSE,"VOC";#N/A,#N/A,FALSE,"Other Toxics"}</definedName>
    <definedName name="wrn.T5COMBO._.Report._2_1_4" localSheetId="12" hidden="1">{#N/A,#N/A,FALSE,"Reconciled Quantified Sources";#N/A,#N/A,FALSE,"Source Group Splitting";#N/A,#N/A,FALSE,"CO";#N/A,#N/A,FALSE,"H2S";#N/A,#N/A,FALSE,"NOx";#N/A,#N/A,FALSE,"Other TRS";#N/A,#N/A,FALSE,"SO2";#N/A,#N/A,FALSE,"PM";#N/A,#N/A,FALSE,"VOC";#N/A,#N/A,FALSE,"Other Toxics"}</definedName>
    <definedName name="wrn.T5COMBO._.Report._2_1_4" localSheetId="7" hidden="1">{#N/A,#N/A,FALSE,"Reconciled Quantified Sources";#N/A,#N/A,FALSE,"Source Group Splitting";#N/A,#N/A,FALSE,"CO";#N/A,#N/A,FALSE,"H2S";#N/A,#N/A,FALSE,"NOx";#N/A,#N/A,FALSE,"Other TRS";#N/A,#N/A,FALSE,"SO2";#N/A,#N/A,FALSE,"PM";#N/A,#N/A,FALSE,"VOC";#N/A,#N/A,FALSE,"Other Toxics"}</definedName>
    <definedName name="wrn.T5COMBO._.Report._2_1_4" localSheetId="14" hidden="1">{#N/A,#N/A,FALSE,"Reconciled Quantified Sources";#N/A,#N/A,FALSE,"Source Group Splitting";#N/A,#N/A,FALSE,"CO";#N/A,#N/A,FALSE,"H2S";#N/A,#N/A,FALSE,"NOx";#N/A,#N/A,FALSE,"Other TRS";#N/A,#N/A,FALSE,"SO2";#N/A,#N/A,FALSE,"PM";#N/A,#N/A,FALSE,"VOC";#N/A,#N/A,FALSE,"Other Toxics"}</definedName>
    <definedName name="wrn.T5COMBO._.Report._2_1_4" hidden="1">{#N/A,#N/A,FALSE,"Reconciled Quantified Sources";#N/A,#N/A,FALSE,"Source Group Splitting";#N/A,#N/A,FALSE,"CO";#N/A,#N/A,FALSE,"H2S";#N/A,#N/A,FALSE,"NOx";#N/A,#N/A,FALSE,"Other TRS";#N/A,#N/A,FALSE,"SO2";#N/A,#N/A,FALSE,"PM";#N/A,#N/A,FALSE,"VOC";#N/A,#N/A,FALSE,"Other Toxics"}</definedName>
    <definedName name="wrn.T5COMBO._.Report._2_1_4_1" localSheetId="12" hidden="1">{#N/A,#N/A,FALSE,"Reconciled Quantified Sources";#N/A,#N/A,FALSE,"Source Group Splitting";#N/A,#N/A,FALSE,"CO";#N/A,#N/A,FALSE,"H2S";#N/A,#N/A,FALSE,"NOx";#N/A,#N/A,FALSE,"Other TRS";#N/A,#N/A,FALSE,"SO2";#N/A,#N/A,FALSE,"PM";#N/A,#N/A,FALSE,"VOC";#N/A,#N/A,FALSE,"Other Toxics"}</definedName>
    <definedName name="wrn.T5COMBO._.Report._2_1_4_1" localSheetId="7" hidden="1">{#N/A,#N/A,FALSE,"Reconciled Quantified Sources";#N/A,#N/A,FALSE,"Source Group Splitting";#N/A,#N/A,FALSE,"CO";#N/A,#N/A,FALSE,"H2S";#N/A,#N/A,FALSE,"NOx";#N/A,#N/A,FALSE,"Other TRS";#N/A,#N/A,FALSE,"SO2";#N/A,#N/A,FALSE,"PM";#N/A,#N/A,FALSE,"VOC";#N/A,#N/A,FALSE,"Other Toxics"}</definedName>
    <definedName name="wrn.T5COMBO._.Report._2_1_4_1" localSheetId="14" hidden="1">{#N/A,#N/A,FALSE,"Reconciled Quantified Sources";#N/A,#N/A,FALSE,"Source Group Splitting";#N/A,#N/A,FALSE,"CO";#N/A,#N/A,FALSE,"H2S";#N/A,#N/A,FALSE,"NOx";#N/A,#N/A,FALSE,"Other TRS";#N/A,#N/A,FALSE,"SO2";#N/A,#N/A,FALSE,"PM";#N/A,#N/A,FALSE,"VOC";#N/A,#N/A,FALSE,"Other Toxics"}</definedName>
    <definedName name="wrn.T5COMBO._.Report._2_1_4_1" hidden="1">{#N/A,#N/A,FALSE,"Reconciled Quantified Sources";#N/A,#N/A,FALSE,"Source Group Splitting";#N/A,#N/A,FALSE,"CO";#N/A,#N/A,FALSE,"H2S";#N/A,#N/A,FALSE,"NOx";#N/A,#N/A,FALSE,"Other TRS";#N/A,#N/A,FALSE,"SO2";#N/A,#N/A,FALSE,"PM";#N/A,#N/A,FALSE,"VOC";#N/A,#N/A,FALSE,"Other Toxics"}</definedName>
    <definedName name="wrn.T5COMBO._.Report._2_1_4_2" localSheetId="12" hidden="1">{#N/A,#N/A,FALSE,"Reconciled Quantified Sources";#N/A,#N/A,FALSE,"Source Group Splitting";#N/A,#N/A,FALSE,"CO";#N/A,#N/A,FALSE,"H2S";#N/A,#N/A,FALSE,"NOx";#N/A,#N/A,FALSE,"Other TRS";#N/A,#N/A,FALSE,"SO2";#N/A,#N/A,FALSE,"PM";#N/A,#N/A,FALSE,"VOC";#N/A,#N/A,FALSE,"Other Toxics"}</definedName>
    <definedName name="wrn.T5COMBO._.Report._2_1_4_2" localSheetId="7" hidden="1">{#N/A,#N/A,FALSE,"Reconciled Quantified Sources";#N/A,#N/A,FALSE,"Source Group Splitting";#N/A,#N/A,FALSE,"CO";#N/A,#N/A,FALSE,"H2S";#N/A,#N/A,FALSE,"NOx";#N/A,#N/A,FALSE,"Other TRS";#N/A,#N/A,FALSE,"SO2";#N/A,#N/A,FALSE,"PM";#N/A,#N/A,FALSE,"VOC";#N/A,#N/A,FALSE,"Other Toxics"}</definedName>
    <definedName name="wrn.T5COMBO._.Report._2_1_4_2" localSheetId="14" hidden="1">{#N/A,#N/A,FALSE,"Reconciled Quantified Sources";#N/A,#N/A,FALSE,"Source Group Splitting";#N/A,#N/A,FALSE,"CO";#N/A,#N/A,FALSE,"H2S";#N/A,#N/A,FALSE,"NOx";#N/A,#N/A,FALSE,"Other TRS";#N/A,#N/A,FALSE,"SO2";#N/A,#N/A,FALSE,"PM";#N/A,#N/A,FALSE,"VOC";#N/A,#N/A,FALSE,"Other Toxics"}</definedName>
    <definedName name="wrn.T5COMBO._.Report._2_1_4_2" hidden="1">{#N/A,#N/A,FALSE,"Reconciled Quantified Sources";#N/A,#N/A,FALSE,"Source Group Splitting";#N/A,#N/A,FALSE,"CO";#N/A,#N/A,FALSE,"H2S";#N/A,#N/A,FALSE,"NOx";#N/A,#N/A,FALSE,"Other TRS";#N/A,#N/A,FALSE,"SO2";#N/A,#N/A,FALSE,"PM";#N/A,#N/A,FALSE,"VOC";#N/A,#N/A,FALSE,"Other Toxics"}</definedName>
    <definedName name="wrn.T5COMBO._.Report._2_1_5" localSheetId="12" hidden="1">{#N/A,#N/A,FALSE,"Reconciled Quantified Sources";#N/A,#N/A,FALSE,"Source Group Splitting";#N/A,#N/A,FALSE,"CO";#N/A,#N/A,FALSE,"H2S";#N/A,#N/A,FALSE,"NOx";#N/A,#N/A,FALSE,"Other TRS";#N/A,#N/A,FALSE,"SO2";#N/A,#N/A,FALSE,"PM";#N/A,#N/A,FALSE,"VOC";#N/A,#N/A,FALSE,"Other Toxics"}</definedName>
    <definedName name="wrn.T5COMBO._.Report._2_1_5" localSheetId="7" hidden="1">{#N/A,#N/A,FALSE,"Reconciled Quantified Sources";#N/A,#N/A,FALSE,"Source Group Splitting";#N/A,#N/A,FALSE,"CO";#N/A,#N/A,FALSE,"H2S";#N/A,#N/A,FALSE,"NOx";#N/A,#N/A,FALSE,"Other TRS";#N/A,#N/A,FALSE,"SO2";#N/A,#N/A,FALSE,"PM";#N/A,#N/A,FALSE,"VOC";#N/A,#N/A,FALSE,"Other Toxics"}</definedName>
    <definedName name="wrn.T5COMBO._.Report._2_1_5" localSheetId="14" hidden="1">{#N/A,#N/A,FALSE,"Reconciled Quantified Sources";#N/A,#N/A,FALSE,"Source Group Splitting";#N/A,#N/A,FALSE,"CO";#N/A,#N/A,FALSE,"H2S";#N/A,#N/A,FALSE,"NOx";#N/A,#N/A,FALSE,"Other TRS";#N/A,#N/A,FALSE,"SO2";#N/A,#N/A,FALSE,"PM";#N/A,#N/A,FALSE,"VOC";#N/A,#N/A,FALSE,"Other Toxics"}</definedName>
    <definedName name="wrn.T5COMBO._.Report._2_1_5" hidden="1">{#N/A,#N/A,FALSE,"Reconciled Quantified Sources";#N/A,#N/A,FALSE,"Source Group Splitting";#N/A,#N/A,FALSE,"CO";#N/A,#N/A,FALSE,"H2S";#N/A,#N/A,FALSE,"NOx";#N/A,#N/A,FALSE,"Other TRS";#N/A,#N/A,FALSE,"SO2";#N/A,#N/A,FALSE,"PM";#N/A,#N/A,FALSE,"VOC";#N/A,#N/A,FALSE,"Other Toxics"}</definedName>
    <definedName name="wrn.T5COMBO._.Report._2_1_5_1" localSheetId="12" hidden="1">{#N/A,#N/A,FALSE,"Reconciled Quantified Sources";#N/A,#N/A,FALSE,"Source Group Splitting";#N/A,#N/A,FALSE,"CO";#N/A,#N/A,FALSE,"H2S";#N/A,#N/A,FALSE,"NOx";#N/A,#N/A,FALSE,"Other TRS";#N/A,#N/A,FALSE,"SO2";#N/A,#N/A,FALSE,"PM";#N/A,#N/A,FALSE,"VOC";#N/A,#N/A,FALSE,"Other Toxics"}</definedName>
    <definedName name="wrn.T5COMBO._.Report._2_1_5_1" localSheetId="7" hidden="1">{#N/A,#N/A,FALSE,"Reconciled Quantified Sources";#N/A,#N/A,FALSE,"Source Group Splitting";#N/A,#N/A,FALSE,"CO";#N/A,#N/A,FALSE,"H2S";#N/A,#N/A,FALSE,"NOx";#N/A,#N/A,FALSE,"Other TRS";#N/A,#N/A,FALSE,"SO2";#N/A,#N/A,FALSE,"PM";#N/A,#N/A,FALSE,"VOC";#N/A,#N/A,FALSE,"Other Toxics"}</definedName>
    <definedName name="wrn.T5COMBO._.Report._2_1_5_1" localSheetId="14" hidden="1">{#N/A,#N/A,FALSE,"Reconciled Quantified Sources";#N/A,#N/A,FALSE,"Source Group Splitting";#N/A,#N/A,FALSE,"CO";#N/A,#N/A,FALSE,"H2S";#N/A,#N/A,FALSE,"NOx";#N/A,#N/A,FALSE,"Other TRS";#N/A,#N/A,FALSE,"SO2";#N/A,#N/A,FALSE,"PM";#N/A,#N/A,FALSE,"VOC";#N/A,#N/A,FALSE,"Other Toxics"}</definedName>
    <definedName name="wrn.T5COMBO._.Report._2_1_5_1" hidden="1">{#N/A,#N/A,FALSE,"Reconciled Quantified Sources";#N/A,#N/A,FALSE,"Source Group Splitting";#N/A,#N/A,FALSE,"CO";#N/A,#N/A,FALSE,"H2S";#N/A,#N/A,FALSE,"NOx";#N/A,#N/A,FALSE,"Other TRS";#N/A,#N/A,FALSE,"SO2";#N/A,#N/A,FALSE,"PM";#N/A,#N/A,FALSE,"VOC";#N/A,#N/A,FALSE,"Other Toxics"}</definedName>
    <definedName name="wrn.T5COMBO._.Report._2_1_5_2" localSheetId="12" hidden="1">{#N/A,#N/A,FALSE,"Reconciled Quantified Sources";#N/A,#N/A,FALSE,"Source Group Splitting";#N/A,#N/A,FALSE,"CO";#N/A,#N/A,FALSE,"H2S";#N/A,#N/A,FALSE,"NOx";#N/A,#N/A,FALSE,"Other TRS";#N/A,#N/A,FALSE,"SO2";#N/A,#N/A,FALSE,"PM";#N/A,#N/A,FALSE,"VOC";#N/A,#N/A,FALSE,"Other Toxics"}</definedName>
    <definedName name="wrn.T5COMBO._.Report._2_1_5_2" localSheetId="7" hidden="1">{#N/A,#N/A,FALSE,"Reconciled Quantified Sources";#N/A,#N/A,FALSE,"Source Group Splitting";#N/A,#N/A,FALSE,"CO";#N/A,#N/A,FALSE,"H2S";#N/A,#N/A,FALSE,"NOx";#N/A,#N/A,FALSE,"Other TRS";#N/A,#N/A,FALSE,"SO2";#N/A,#N/A,FALSE,"PM";#N/A,#N/A,FALSE,"VOC";#N/A,#N/A,FALSE,"Other Toxics"}</definedName>
    <definedName name="wrn.T5COMBO._.Report._2_1_5_2" localSheetId="14" hidden="1">{#N/A,#N/A,FALSE,"Reconciled Quantified Sources";#N/A,#N/A,FALSE,"Source Group Splitting";#N/A,#N/A,FALSE,"CO";#N/A,#N/A,FALSE,"H2S";#N/A,#N/A,FALSE,"NOx";#N/A,#N/A,FALSE,"Other TRS";#N/A,#N/A,FALSE,"SO2";#N/A,#N/A,FALSE,"PM";#N/A,#N/A,FALSE,"VOC";#N/A,#N/A,FALSE,"Other Toxics"}</definedName>
    <definedName name="wrn.T5COMBO._.Report._2_1_5_2" hidden="1">{#N/A,#N/A,FALSE,"Reconciled Quantified Sources";#N/A,#N/A,FALSE,"Source Group Splitting";#N/A,#N/A,FALSE,"CO";#N/A,#N/A,FALSE,"H2S";#N/A,#N/A,FALSE,"NOx";#N/A,#N/A,FALSE,"Other TRS";#N/A,#N/A,FALSE,"SO2";#N/A,#N/A,FALSE,"PM";#N/A,#N/A,FALSE,"VOC";#N/A,#N/A,FALSE,"Other Toxics"}</definedName>
    <definedName name="wrn.T5COMBO._.Report._2_2" localSheetId="12" hidden="1">{#N/A,#N/A,FALSE,"Reconciled Quantified Sources";#N/A,#N/A,FALSE,"Source Group Splitting";#N/A,#N/A,FALSE,"CO";#N/A,#N/A,FALSE,"H2S";#N/A,#N/A,FALSE,"NOx";#N/A,#N/A,FALSE,"Other TRS";#N/A,#N/A,FALSE,"SO2";#N/A,#N/A,FALSE,"PM";#N/A,#N/A,FALSE,"VOC";#N/A,#N/A,FALSE,"Other Toxics"}</definedName>
    <definedName name="wrn.T5COMBO._.Report._2_2" localSheetId="7" hidden="1">{#N/A,#N/A,FALSE,"Reconciled Quantified Sources";#N/A,#N/A,FALSE,"Source Group Splitting";#N/A,#N/A,FALSE,"CO";#N/A,#N/A,FALSE,"H2S";#N/A,#N/A,FALSE,"NOx";#N/A,#N/A,FALSE,"Other TRS";#N/A,#N/A,FALSE,"SO2";#N/A,#N/A,FALSE,"PM";#N/A,#N/A,FALSE,"VOC";#N/A,#N/A,FALSE,"Other Toxics"}</definedName>
    <definedName name="wrn.T5COMBO._.Report._2_2" localSheetId="14" hidden="1">{#N/A,#N/A,FALSE,"Reconciled Quantified Sources";#N/A,#N/A,FALSE,"Source Group Splitting";#N/A,#N/A,FALSE,"CO";#N/A,#N/A,FALSE,"H2S";#N/A,#N/A,FALSE,"NOx";#N/A,#N/A,FALSE,"Other TRS";#N/A,#N/A,FALSE,"SO2";#N/A,#N/A,FALSE,"PM";#N/A,#N/A,FALSE,"VOC";#N/A,#N/A,FALSE,"Other Toxics"}</definedName>
    <definedName name="wrn.T5COMBO._.Report._2_2" hidden="1">{#N/A,#N/A,FALSE,"Reconciled Quantified Sources";#N/A,#N/A,FALSE,"Source Group Splitting";#N/A,#N/A,FALSE,"CO";#N/A,#N/A,FALSE,"H2S";#N/A,#N/A,FALSE,"NOx";#N/A,#N/A,FALSE,"Other TRS";#N/A,#N/A,FALSE,"SO2";#N/A,#N/A,FALSE,"PM";#N/A,#N/A,FALSE,"VOC";#N/A,#N/A,FALSE,"Other Toxics"}</definedName>
    <definedName name="wrn.T5COMBO._.Report._2_2_1" localSheetId="12" hidden="1">{#N/A,#N/A,FALSE,"Reconciled Quantified Sources";#N/A,#N/A,FALSE,"Source Group Splitting";#N/A,#N/A,FALSE,"CO";#N/A,#N/A,FALSE,"H2S";#N/A,#N/A,FALSE,"NOx";#N/A,#N/A,FALSE,"Other TRS";#N/A,#N/A,FALSE,"SO2";#N/A,#N/A,FALSE,"PM";#N/A,#N/A,FALSE,"VOC";#N/A,#N/A,FALSE,"Other Toxics"}</definedName>
    <definedName name="wrn.T5COMBO._.Report._2_2_1" localSheetId="7" hidden="1">{#N/A,#N/A,FALSE,"Reconciled Quantified Sources";#N/A,#N/A,FALSE,"Source Group Splitting";#N/A,#N/A,FALSE,"CO";#N/A,#N/A,FALSE,"H2S";#N/A,#N/A,FALSE,"NOx";#N/A,#N/A,FALSE,"Other TRS";#N/A,#N/A,FALSE,"SO2";#N/A,#N/A,FALSE,"PM";#N/A,#N/A,FALSE,"VOC";#N/A,#N/A,FALSE,"Other Toxics"}</definedName>
    <definedName name="wrn.T5COMBO._.Report._2_2_1" localSheetId="14" hidden="1">{#N/A,#N/A,FALSE,"Reconciled Quantified Sources";#N/A,#N/A,FALSE,"Source Group Splitting";#N/A,#N/A,FALSE,"CO";#N/A,#N/A,FALSE,"H2S";#N/A,#N/A,FALSE,"NOx";#N/A,#N/A,FALSE,"Other TRS";#N/A,#N/A,FALSE,"SO2";#N/A,#N/A,FALSE,"PM";#N/A,#N/A,FALSE,"VOC";#N/A,#N/A,FALSE,"Other Toxics"}</definedName>
    <definedName name="wrn.T5COMBO._.Report._2_2_1" hidden="1">{#N/A,#N/A,FALSE,"Reconciled Quantified Sources";#N/A,#N/A,FALSE,"Source Group Splitting";#N/A,#N/A,FALSE,"CO";#N/A,#N/A,FALSE,"H2S";#N/A,#N/A,FALSE,"NOx";#N/A,#N/A,FALSE,"Other TRS";#N/A,#N/A,FALSE,"SO2";#N/A,#N/A,FALSE,"PM";#N/A,#N/A,FALSE,"VOC";#N/A,#N/A,FALSE,"Other Toxics"}</definedName>
    <definedName name="wrn.T5COMBO._.Report._2_2_1_1" localSheetId="12" hidden="1">{#N/A,#N/A,FALSE,"Reconciled Quantified Sources";#N/A,#N/A,FALSE,"Source Group Splitting";#N/A,#N/A,FALSE,"CO";#N/A,#N/A,FALSE,"H2S";#N/A,#N/A,FALSE,"NOx";#N/A,#N/A,FALSE,"Other TRS";#N/A,#N/A,FALSE,"SO2";#N/A,#N/A,FALSE,"PM";#N/A,#N/A,FALSE,"VOC";#N/A,#N/A,FALSE,"Other Toxics"}</definedName>
    <definedName name="wrn.T5COMBO._.Report._2_2_1_1" localSheetId="7" hidden="1">{#N/A,#N/A,FALSE,"Reconciled Quantified Sources";#N/A,#N/A,FALSE,"Source Group Splitting";#N/A,#N/A,FALSE,"CO";#N/A,#N/A,FALSE,"H2S";#N/A,#N/A,FALSE,"NOx";#N/A,#N/A,FALSE,"Other TRS";#N/A,#N/A,FALSE,"SO2";#N/A,#N/A,FALSE,"PM";#N/A,#N/A,FALSE,"VOC";#N/A,#N/A,FALSE,"Other Toxics"}</definedName>
    <definedName name="wrn.T5COMBO._.Report._2_2_1_1" localSheetId="14" hidden="1">{#N/A,#N/A,FALSE,"Reconciled Quantified Sources";#N/A,#N/A,FALSE,"Source Group Splitting";#N/A,#N/A,FALSE,"CO";#N/A,#N/A,FALSE,"H2S";#N/A,#N/A,FALSE,"NOx";#N/A,#N/A,FALSE,"Other TRS";#N/A,#N/A,FALSE,"SO2";#N/A,#N/A,FALSE,"PM";#N/A,#N/A,FALSE,"VOC";#N/A,#N/A,FALSE,"Other Toxics"}</definedName>
    <definedName name="wrn.T5COMBO._.Report._2_2_1_1" hidden="1">{#N/A,#N/A,FALSE,"Reconciled Quantified Sources";#N/A,#N/A,FALSE,"Source Group Splitting";#N/A,#N/A,FALSE,"CO";#N/A,#N/A,FALSE,"H2S";#N/A,#N/A,FALSE,"NOx";#N/A,#N/A,FALSE,"Other TRS";#N/A,#N/A,FALSE,"SO2";#N/A,#N/A,FALSE,"PM";#N/A,#N/A,FALSE,"VOC";#N/A,#N/A,FALSE,"Other Toxics"}</definedName>
    <definedName name="wrn.T5COMBO._.Report._2_2_1_2" localSheetId="12" hidden="1">{#N/A,#N/A,FALSE,"Reconciled Quantified Sources";#N/A,#N/A,FALSE,"Source Group Splitting";#N/A,#N/A,FALSE,"CO";#N/A,#N/A,FALSE,"H2S";#N/A,#N/A,FALSE,"NOx";#N/A,#N/A,FALSE,"Other TRS";#N/A,#N/A,FALSE,"SO2";#N/A,#N/A,FALSE,"PM";#N/A,#N/A,FALSE,"VOC";#N/A,#N/A,FALSE,"Other Toxics"}</definedName>
    <definedName name="wrn.T5COMBO._.Report._2_2_1_2" localSheetId="7" hidden="1">{#N/A,#N/A,FALSE,"Reconciled Quantified Sources";#N/A,#N/A,FALSE,"Source Group Splitting";#N/A,#N/A,FALSE,"CO";#N/A,#N/A,FALSE,"H2S";#N/A,#N/A,FALSE,"NOx";#N/A,#N/A,FALSE,"Other TRS";#N/A,#N/A,FALSE,"SO2";#N/A,#N/A,FALSE,"PM";#N/A,#N/A,FALSE,"VOC";#N/A,#N/A,FALSE,"Other Toxics"}</definedName>
    <definedName name="wrn.T5COMBO._.Report._2_2_1_2" localSheetId="14" hidden="1">{#N/A,#N/A,FALSE,"Reconciled Quantified Sources";#N/A,#N/A,FALSE,"Source Group Splitting";#N/A,#N/A,FALSE,"CO";#N/A,#N/A,FALSE,"H2S";#N/A,#N/A,FALSE,"NOx";#N/A,#N/A,FALSE,"Other TRS";#N/A,#N/A,FALSE,"SO2";#N/A,#N/A,FALSE,"PM";#N/A,#N/A,FALSE,"VOC";#N/A,#N/A,FALSE,"Other Toxics"}</definedName>
    <definedName name="wrn.T5COMBO._.Report._2_2_1_2" hidden="1">{#N/A,#N/A,FALSE,"Reconciled Quantified Sources";#N/A,#N/A,FALSE,"Source Group Splitting";#N/A,#N/A,FALSE,"CO";#N/A,#N/A,FALSE,"H2S";#N/A,#N/A,FALSE,"NOx";#N/A,#N/A,FALSE,"Other TRS";#N/A,#N/A,FALSE,"SO2";#N/A,#N/A,FALSE,"PM";#N/A,#N/A,FALSE,"VOC";#N/A,#N/A,FALSE,"Other Toxics"}</definedName>
    <definedName name="wrn.T5COMBO._.Report._2_2_2" localSheetId="12" hidden="1">{#N/A,#N/A,FALSE,"Reconciled Quantified Sources";#N/A,#N/A,FALSE,"Source Group Splitting";#N/A,#N/A,FALSE,"CO";#N/A,#N/A,FALSE,"H2S";#N/A,#N/A,FALSE,"NOx";#N/A,#N/A,FALSE,"Other TRS";#N/A,#N/A,FALSE,"SO2";#N/A,#N/A,FALSE,"PM";#N/A,#N/A,FALSE,"VOC";#N/A,#N/A,FALSE,"Other Toxics"}</definedName>
    <definedName name="wrn.T5COMBO._.Report._2_2_2" localSheetId="7" hidden="1">{#N/A,#N/A,FALSE,"Reconciled Quantified Sources";#N/A,#N/A,FALSE,"Source Group Splitting";#N/A,#N/A,FALSE,"CO";#N/A,#N/A,FALSE,"H2S";#N/A,#N/A,FALSE,"NOx";#N/A,#N/A,FALSE,"Other TRS";#N/A,#N/A,FALSE,"SO2";#N/A,#N/A,FALSE,"PM";#N/A,#N/A,FALSE,"VOC";#N/A,#N/A,FALSE,"Other Toxics"}</definedName>
    <definedName name="wrn.T5COMBO._.Report._2_2_2" localSheetId="14" hidden="1">{#N/A,#N/A,FALSE,"Reconciled Quantified Sources";#N/A,#N/A,FALSE,"Source Group Splitting";#N/A,#N/A,FALSE,"CO";#N/A,#N/A,FALSE,"H2S";#N/A,#N/A,FALSE,"NOx";#N/A,#N/A,FALSE,"Other TRS";#N/A,#N/A,FALSE,"SO2";#N/A,#N/A,FALSE,"PM";#N/A,#N/A,FALSE,"VOC";#N/A,#N/A,FALSE,"Other Toxics"}</definedName>
    <definedName name="wrn.T5COMBO._.Report._2_2_2" hidden="1">{#N/A,#N/A,FALSE,"Reconciled Quantified Sources";#N/A,#N/A,FALSE,"Source Group Splitting";#N/A,#N/A,FALSE,"CO";#N/A,#N/A,FALSE,"H2S";#N/A,#N/A,FALSE,"NOx";#N/A,#N/A,FALSE,"Other TRS";#N/A,#N/A,FALSE,"SO2";#N/A,#N/A,FALSE,"PM";#N/A,#N/A,FALSE,"VOC";#N/A,#N/A,FALSE,"Other Toxics"}</definedName>
    <definedName name="wrn.T5COMBO._.Report._2_2_2_1" localSheetId="12" hidden="1">{#N/A,#N/A,FALSE,"Reconciled Quantified Sources";#N/A,#N/A,FALSE,"Source Group Splitting";#N/A,#N/A,FALSE,"CO";#N/A,#N/A,FALSE,"H2S";#N/A,#N/A,FALSE,"NOx";#N/A,#N/A,FALSE,"Other TRS";#N/A,#N/A,FALSE,"SO2";#N/A,#N/A,FALSE,"PM";#N/A,#N/A,FALSE,"VOC";#N/A,#N/A,FALSE,"Other Toxics"}</definedName>
    <definedName name="wrn.T5COMBO._.Report._2_2_2_1" localSheetId="7" hidden="1">{#N/A,#N/A,FALSE,"Reconciled Quantified Sources";#N/A,#N/A,FALSE,"Source Group Splitting";#N/A,#N/A,FALSE,"CO";#N/A,#N/A,FALSE,"H2S";#N/A,#N/A,FALSE,"NOx";#N/A,#N/A,FALSE,"Other TRS";#N/A,#N/A,FALSE,"SO2";#N/A,#N/A,FALSE,"PM";#N/A,#N/A,FALSE,"VOC";#N/A,#N/A,FALSE,"Other Toxics"}</definedName>
    <definedName name="wrn.T5COMBO._.Report._2_2_2_1" localSheetId="14" hidden="1">{#N/A,#N/A,FALSE,"Reconciled Quantified Sources";#N/A,#N/A,FALSE,"Source Group Splitting";#N/A,#N/A,FALSE,"CO";#N/A,#N/A,FALSE,"H2S";#N/A,#N/A,FALSE,"NOx";#N/A,#N/A,FALSE,"Other TRS";#N/A,#N/A,FALSE,"SO2";#N/A,#N/A,FALSE,"PM";#N/A,#N/A,FALSE,"VOC";#N/A,#N/A,FALSE,"Other Toxics"}</definedName>
    <definedName name="wrn.T5COMBO._.Report._2_2_2_1" hidden="1">{#N/A,#N/A,FALSE,"Reconciled Quantified Sources";#N/A,#N/A,FALSE,"Source Group Splitting";#N/A,#N/A,FALSE,"CO";#N/A,#N/A,FALSE,"H2S";#N/A,#N/A,FALSE,"NOx";#N/A,#N/A,FALSE,"Other TRS";#N/A,#N/A,FALSE,"SO2";#N/A,#N/A,FALSE,"PM";#N/A,#N/A,FALSE,"VOC";#N/A,#N/A,FALSE,"Other Toxics"}</definedName>
    <definedName name="wrn.T5COMBO._.Report._2_2_2_2" localSheetId="12" hidden="1">{#N/A,#N/A,FALSE,"Reconciled Quantified Sources";#N/A,#N/A,FALSE,"Source Group Splitting";#N/A,#N/A,FALSE,"CO";#N/A,#N/A,FALSE,"H2S";#N/A,#N/A,FALSE,"NOx";#N/A,#N/A,FALSE,"Other TRS";#N/A,#N/A,FALSE,"SO2";#N/A,#N/A,FALSE,"PM";#N/A,#N/A,FALSE,"VOC";#N/A,#N/A,FALSE,"Other Toxics"}</definedName>
    <definedName name="wrn.T5COMBO._.Report._2_2_2_2" localSheetId="7" hidden="1">{#N/A,#N/A,FALSE,"Reconciled Quantified Sources";#N/A,#N/A,FALSE,"Source Group Splitting";#N/A,#N/A,FALSE,"CO";#N/A,#N/A,FALSE,"H2S";#N/A,#N/A,FALSE,"NOx";#N/A,#N/A,FALSE,"Other TRS";#N/A,#N/A,FALSE,"SO2";#N/A,#N/A,FALSE,"PM";#N/A,#N/A,FALSE,"VOC";#N/A,#N/A,FALSE,"Other Toxics"}</definedName>
    <definedName name="wrn.T5COMBO._.Report._2_2_2_2" localSheetId="14" hidden="1">{#N/A,#N/A,FALSE,"Reconciled Quantified Sources";#N/A,#N/A,FALSE,"Source Group Splitting";#N/A,#N/A,FALSE,"CO";#N/A,#N/A,FALSE,"H2S";#N/A,#N/A,FALSE,"NOx";#N/A,#N/A,FALSE,"Other TRS";#N/A,#N/A,FALSE,"SO2";#N/A,#N/A,FALSE,"PM";#N/A,#N/A,FALSE,"VOC";#N/A,#N/A,FALSE,"Other Toxics"}</definedName>
    <definedName name="wrn.T5COMBO._.Report._2_2_2_2" hidden="1">{#N/A,#N/A,FALSE,"Reconciled Quantified Sources";#N/A,#N/A,FALSE,"Source Group Splitting";#N/A,#N/A,FALSE,"CO";#N/A,#N/A,FALSE,"H2S";#N/A,#N/A,FALSE,"NOx";#N/A,#N/A,FALSE,"Other TRS";#N/A,#N/A,FALSE,"SO2";#N/A,#N/A,FALSE,"PM";#N/A,#N/A,FALSE,"VOC";#N/A,#N/A,FALSE,"Other Toxics"}</definedName>
    <definedName name="wrn.T5COMBO._.Report._2_2_3" localSheetId="12" hidden="1">{#N/A,#N/A,FALSE,"Reconciled Quantified Sources";#N/A,#N/A,FALSE,"Source Group Splitting";#N/A,#N/A,FALSE,"CO";#N/A,#N/A,FALSE,"H2S";#N/A,#N/A,FALSE,"NOx";#N/A,#N/A,FALSE,"Other TRS";#N/A,#N/A,FALSE,"SO2";#N/A,#N/A,FALSE,"PM";#N/A,#N/A,FALSE,"VOC";#N/A,#N/A,FALSE,"Other Toxics"}</definedName>
    <definedName name="wrn.T5COMBO._.Report._2_2_3" localSheetId="7" hidden="1">{#N/A,#N/A,FALSE,"Reconciled Quantified Sources";#N/A,#N/A,FALSE,"Source Group Splitting";#N/A,#N/A,FALSE,"CO";#N/A,#N/A,FALSE,"H2S";#N/A,#N/A,FALSE,"NOx";#N/A,#N/A,FALSE,"Other TRS";#N/A,#N/A,FALSE,"SO2";#N/A,#N/A,FALSE,"PM";#N/A,#N/A,FALSE,"VOC";#N/A,#N/A,FALSE,"Other Toxics"}</definedName>
    <definedName name="wrn.T5COMBO._.Report._2_2_3" localSheetId="14" hidden="1">{#N/A,#N/A,FALSE,"Reconciled Quantified Sources";#N/A,#N/A,FALSE,"Source Group Splitting";#N/A,#N/A,FALSE,"CO";#N/A,#N/A,FALSE,"H2S";#N/A,#N/A,FALSE,"NOx";#N/A,#N/A,FALSE,"Other TRS";#N/A,#N/A,FALSE,"SO2";#N/A,#N/A,FALSE,"PM";#N/A,#N/A,FALSE,"VOC";#N/A,#N/A,FALSE,"Other Toxics"}</definedName>
    <definedName name="wrn.T5COMBO._.Report._2_2_3" hidden="1">{#N/A,#N/A,FALSE,"Reconciled Quantified Sources";#N/A,#N/A,FALSE,"Source Group Splitting";#N/A,#N/A,FALSE,"CO";#N/A,#N/A,FALSE,"H2S";#N/A,#N/A,FALSE,"NOx";#N/A,#N/A,FALSE,"Other TRS";#N/A,#N/A,FALSE,"SO2";#N/A,#N/A,FALSE,"PM";#N/A,#N/A,FALSE,"VOC";#N/A,#N/A,FALSE,"Other Toxics"}</definedName>
    <definedName name="wrn.T5COMBO._.Report._2_2_3_1" localSheetId="12" hidden="1">{#N/A,#N/A,FALSE,"Reconciled Quantified Sources";#N/A,#N/A,FALSE,"Source Group Splitting";#N/A,#N/A,FALSE,"CO";#N/A,#N/A,FALSE,"H2S";#N/A,#N/A,FALSE,"NOx";#N/A,#N/A,FALSE,"Other TRS";#N/A,#N/A,FALSE,"SO2";#N/A,#N/A,FALSE,"PM";#N/A,#N/A,FALSE,"VOC";#N/A,#N/A,FALSE,"Other Toxics"}</definedName>
    <definedName name="wrn.T5COMBO._.Report._2_2_3_1" localSheetId="7" hidden="1">{#N/A,#N/A,FALSE,"Reconciled Quantified Sources";#N/A,#N/A,FALSE,"Source Group Splitting";#N/A,#N/A,FALSE,"CO";#N/A,#N/A,FALSE,"H2S";#N/A,#N/A,FALSE,"NOx";#N/A,#N/A,FALSE,"Other TRS";#N/A,#N/A,FALSE,"SO2";#N/A,#N/A,FALSE,"PM";#N/A,#N/A,FALSE,"VOC";#N/A,#N/A,FALSE,"Other Toxics"}</definedName>
    <definedName name="wrn.T5COMBO._.Report._2_2_3_1" localSheetId="14" hidden="1">{#N/A,#N/A,FALSE,"Reconciled Quantified Sources";#N/A,#N/A,FALSE,"Source Group Splitting";#N/A,#N/A,FALSE,"CO";#N/A,#N/A,FALSE,"H2S";#N/A,#N/A,FALSE,"NOx";#N/A,#N/A,FALSE,"Other TRS";#N/A,#N/A,FALSE,"SO2";#N/A,#N/A,FALSE,"PM";#N/A,#N/A,FALSE,"VOC";#N/A,#N/A,FALSE,"Other Toxics"}</definedName>
    <definedName name="wrn.T5COMBO._.Report._2_2_3_1" hidden="1">{#N/A,#N/A,FALSE,"Reconciled Quantified Sources";#N/A,#N/A,FALSE,"Source Group Splitting";#N/A,#N/A,FALSE,"CO";#N/A,#N/A,FALSE,"H2S";#N/A,#N/A,FALSE,"NOx";#N/A,#N/A,FALSE,"Other TRS";#N/A,#N/A,FALSE,"SO2";#N/A,#N/A,FALSE,"PM";#N/A,#N/A,FALSE,"VOC";#N/A,#N/A,FALSE,"Other Toxics"}</definedName>
    <definedName name="wrn.T5COMBO._.Report._2_2_3_2" localSheetId="12" hidden="1">{#N/A,#N/A,FALSE,"Reconciled Quantified Sources";#N/A,#N/A,FALSE,"Source Group Splitting";#N/A,#N/A,FALSE,"CO";#N/A,#N/A,FALSE,"H2S";#N/A,#N/A,FALSE,"NOx";#N/A,#N/A,FALSE,"Other TRS";#N/A,#N/A,FALSE,"SO2";#N/A,#N/A,FALSE,"PM";#N/A,#N/A,FALSE,"VOC";#N/A,#N/A,FALSE,"Other Toxics"}</definedName>
    <definedName name="wrn.T5COMBO._.Report._2_2_3_2" localSheetId="7" hidden="1">{#N/A,#N/A,FALSE,"Reconciled Quantified Sources";#N/A,#N/A,FALSE,"Source Group Splitting";#N/A,#N/A,FALSE,"CO";#N/A,#N/A,FALSE,"H2S";#N/A,#N/A,FALSE,"NOx";#N/A,#N/A,FALSE,"Other TRS";#N/A,#N/A,FALSE,"SO2";#N/A,#N/A,FALSE,"PM";#N/A,#N/A,FALSE,"VOC";#N/A,#N/A,FALSE,"Other Toxics"}</definedName>
    <definedName name="wrn.T5COMBO._.Report._2_2_3_2" localSheetId="14" hidden="1">{#N/A,#N/A,FALSE,"Reconciled Quantified Sources";#N/A,#N/A,FALSE,"Source Group Splitting";#N/A,#N/A,FALSE,"CO";#N/A,#N/A,FALSE,"H2S";#N/A,#N/A,FALSE,"NOx";#N/A,#N/A,FALSE,"Other TRS";#N/A,#N/A,FALSE,"SO2";#N/A,#N/A,FALSE,"PM";#N/A,#N/A,FALSE,"VOC";#N/A,#N/A,FALSE,"Other Toxics"}</definedName>
    <definedName name="wrn.T5COMBO._.Report._2_2_3_2" hidden="1">{#N/A,#N/A,FALSE,"Reconciled Quantified Sources";#N/A,#N/A,FALSE,"Source Group Splitting";#N/A,#N/A,FALSE,"CO";#N/A,#N/A,FALSE,"H2S";#N/A,#N/A,FALSE,"NOx";#N/A,#N/A,FALSE,"Other TRS";#N/A,#N/A,FALSE,"SO2";#N/A,#N/A,FALSE,"PM";#N/A,#N/A,FALSE,"VOC";#N/A,#N/A,FALSE,"Other Toxics"}</definedName>
    <definedName name="wrn.T5COMBO._.Report._2_2_4" localSheetId="12" hidden="1">{#N/A,#N/A,FALSE,"Reconciled Quantified Sources";#N/A,#N/A,FALSE,"Source Group Splitting";#N/A,#N/A,FALSE,"CO";#N/A,#N/A,FALSE,"H2S";#N/A,#N/A,FALSE,"NOx";#N/A,#N/A,FALSE,"Other TRS";#N/A,#N/A,FALSE,"SO2";#N/A,#N/A,FALSE,"PM";#N/A,#N/A,FALSE,"VOC";#N/A,#N/A,FALSE,"Other Toxics"}</definedName>
    <definedName name="wrn.T5COMBO._.Report._2_2_4" localSheetId="7" hidden="1">{#N/A,#N/A,FALSE,"Reconciled Quantified Sources";#N/A,#N/A,FALSE,"Source Group Splitting";#N/A,#N/A,FALSE,"CO";#N/A,#N/A,FALSE,"H2S";#N/A,#N/A,FALSE,"NOx";#N/A,#N/A,FALSE,"Other TRS";#N/A,#N/A,FALSE,"SO2";#N/A,#N/A,FALSE,"PM";#N/A,#N/A,FALSE,"VOC";#N/A,#N/A,FALSE,"Other Toxics"}</definedName>
    <definedName name="wrn.T5COMBO._.Report._2_2_4" localSheetId="14" hidden="1">{#N/A,#N/A,FALSE,"Reconciled Quantified Sources";#N/A,#N/A,FALSE,"Source Group Splitting";#N/A,#N/A,FALSE,"CO";#N/A,#N/A,FALSE,"H2S";#N/A,#N/A,FALSE,"NOx";#N/A,#N/A,FALSE,"Other TRS";#N/A,#N/A,FALSE,"SO2";#N/A,#N/A,FALSE,"PM";#N/A,#N/A,FALSE,"VOC";#N/A,#N/A,FALSE,"Other Toxics"}</definedName>
    <definedName name="wrn.T5COMBO._.Report._2_2_4" hidden="1">{#N/A,#N/A,FALSE,"Reconciled Quantified Sources";#N/A,#N/A,FALSE,"Source Group Splitting";#N/A,#N/A,FALSE,"CO";#N/A,#N/A,FALSE,"H2S";#N/A,#N/A,FALSE,"NOx";#N/A,#N/A,FALSE,"Other TRS";#N/A,#N/A,FALSE,"SO2";#N/A,#N/A,FALSE,"PM";#N/A,#N/A,FALSE,"VOC";#N/A,#N/A,FALSE,"Other Toxics"}</definedName>
    <definedName name="wrn.T5COMBO._.Report._2_2_4_1" localSheetId="12" hidden="1">{#N/A,#N/A,FALSE,"Reconciled Quantified Sources";#N/A,#N/A,FALSE,"Source Group Splitting";#N/A,#N/A,FALSE,"CO";#N/A,#N/A,FALSE,"H2S";#N/A,#N/A,FALSE,"NOx";#N/A,#N/A,FALSE,"Other TRS";#N/A,#N/A,FALSE,"SO2";#N/A,#N/A,FALSE,"PM";#N/A,#N/A,FALSE,"VOC";#N/A,#N/A,FALSE,"Other Toxics"}</definedName>
    <definedName name="wrn.T5COMBO._.Report._2_2_4_1" localSheetId="7" hidden="1">{#N/A,#N/A,FALSE,"Reconciled Quantified Sources";#N/A,#N/A,FALSE,"Source Group Splitting";#N/A,#N/A,FALSE,"CO";#N/A,#N/A,FALSE,"H2S";#N/A,#N/A,FALSE,"NOx";#N/A,#N/A,FALSE,"Other TRS";#N/A,#N/A,FALSE,"SO2";#N/A,#N/A,FALSE,"PM";#N/A,#N/A,FALSE,"VOC";#N/A,#N/A,FALSE,"Other Toxics"}</definedName>
    <definedName name="wrn.T5COMBO._.Report._2_2_4_1" localSheetId="14" hidden="1">{#N/A,#N/A,FALSE,"Reconciled Quantified Sources";#N/A,#N/A,FALSE,"Source Group Splitting";#N/A,#N/A,FALSE,"CO";#N/A,#N/A,FALSE,"H2S";#N/A,#N/A,FALSE,"NOx";#N/A,#N/A,FALSE,"Other TRS";#N/A,#N/A,FALSE,"SO2";#N/A,#N/A,FALSE,"PM";#N/A,#N/A,FALSE,"VOC";#N/A,#N/A,FALSE,"Other Toxics"}</definedName>
    <definedName name="wrn.T5COMBO._.Report._2_2_4_1" hidden="1">{#N/A,#N/A,FALSE,"Reconciled Quantified Sources";#N/A,#N/A,FALSE,"Source Group Splitting";#N/A,#N/A,FALSE,"CO";#N/A,#N/A,FALSE,"H2S";#N/A,#N/A,FALSE,"NOx";#N/A,#N/A,FALSE,"Other TRS";#N/A,#N/A,FALSE,"SO2";#N/A,#N/A,FALSE,"PM";#N/A,#N/A,FALSE,"VOC";#N/A,#N/A,FALSE,"Other Toxics"}</definedName>
    <definedName name="wrn.T5COMBO._.Report._2_2_4_2" localSheetId="12" hidden="1">{#N/A,#N/A,FALSE,"Reconciled Quantified Sources";#N/A,#N/A,FALSE,"Source Group Splitting";#N/A,#N/A,FALSE,"CO";#N/A,#N/A,FALSE,"H2S";#N/A,#N/A,FALSE,"NOx";#N/A,#N/A,FALSE,"Other TRS";#N/A,#N/A,FALSE,"SO2";#N/A,#N/A,FALSE,"PM";#N/A,#N/A,FALSE,"VOC";#N/A,#N/A,FALSE,"Other Toxics"}</definedName>
    <definedName name="wrn.T5COMBO._.Report._2_2_4_2" localSheetId="7" hidden="1">{#N/A,#N/A,FALSE,"Reconciled Quantified Sources";#N/A,#N/A,FALSE,"Source Group Splitting";#N/A,#N/A,FALSE,"CO";#N/A,#N/A,FALSE,"H2S";#N/A,#N/A,FALSE,"NOx";#N/A,#N/A,FALSE,"Other TRS";#N/A,#N/A,FALSE,"SO2";#N/A,#N/A,FALSE,"PM";#N/A,#N/A,FALSE,"VOC";#N/A,#N/A,FALSE,"Other Toxics"}</definedName>
    <definedName name="wrn.T5COMBO._.Report._2_2_4_2" localSheetId="14" hidden="1">{#N/A,#N/A,FALSE,"Reconciled Quantified Sources";#N/A,#N/A,FALSE,"Source Group Splitting";#N/A,#N/A,FALSE,"CO";#N/A,#N/A,FALSE,"H2S";#N/A,#N/A,FALSE,"NOx";#N/A,#N/A,FALSE,"Other TRS";#N/A,#N/A,FALSE,"SO2";#N/A,#N/A,FALSE,"PM";#N/A,#N/A,FALSE,"VOC";#N/A,#N/A,FALSE,"Other Toxics"}</definedName>
    <definedName name="wrn.T5COMBO._.Report._2_2_4_2" hidden="1">{#N/A,#N/A,FALSE,"Reconciled Quantified Sources";#N/A,#N/A,FALSE,"Source Group Splitting";#N/A,#N/A,FALSE,"CO";#N/A,#N/A,FALSE,"H2S";#N/A,#N/A,FALSE,"NOx";#N/A,#N/A,FALSE,"Other TRS";#N/A,#N/A,FALSE,"SO2";#N/A,#N/A,FALSE,"PM";#N/A,#N/A,FALSE,"VOC";#N/A,#N/A,FALSE,"Other Toxics"}</definedName>
    <definedName name="wrn.T5COMBO._.Report._2_2_5" localSheetId="12" hidden="1">{#N/A,#N/A,FALSE,"Reconciled Quantified Sources";#N/A,#N/A,FALSE,"Source Group Splitting";#N/A,#N/A,FALSE,"CO";#N/A,#N/A,FALSE,"H2S";#N/A,#N/A,FALSE,"NOx";#N/A,#N/A,FALSE,"Other TRS";#N/A,#N/A,FALSE,"SO2";#N/A,#N/A,FALSE,"PM";#N/A,#N/A,FALSE,"VOC";#N/A,#N/A,FALSE,"Other Toxics"}</definedName>
    <definedName name="wrn.T5COMBO._.Report._2_2_5" localSheetId="7" hidden="1">{#N/A,#N/A,FALSE,"Reconciled Quantified Sources";#N/A,#N/A,FALSE,"Source Group Splitting";#N/A,#N/A,FALSE,"CO";#N/A,#N/A,FALSE,"H2S";#N/A,#N/A,FALSE,"NOx";#N/A,#N/A,FALSE,"Other TRS";#N/A,#N/A,FALSE,"SO2";#N/A,#N/A,FALSE,"PM";#N/A,#N/A,FALSE,"VOC";#N/A,#N/A,FALSE,"Other Toxics"}</definedName>
    <definedName name="wrn.T5COMBO._.Report._2_2_5" localSheetId="14" hidden="1">{#N/A,#N/A,FALSE,"Reconciled Quantified Sources";#N/A,#N/A,FALSE,"Source Group Splitting";#N/A,#N/A,FALSE,"CO";#N/A,#N/A,FALSE,"H2S";#N/A,#N/A,FALSE,"NOx";#N/A,#N/A,FALSE,"Other TRS";#N/A,#N/A,FALSE,"SO2";#N/A,#N/A,FALSE,"PM";#N/A,#N/A,FALSE,"VOC";#N/A,#N/A,FALSE,"Other Toxics"}</definedName>
    <definedName name="wrn.T5COMBO._.Report._2_2_5" hidden="1">{#N/A,#N/A,FALSE,"Reconciled Quantified Sources";#N/A,#N/A,FALSE,"Source Group Splitting";#N/A,#N/A,FALSE,"CO";#N/A,#N/A,FALSE,"H2S";#N/A,#N/A,FALSE,"NOx";#N/A,#N/A,FALSE,"Other TRS";#N/A,#N/A,FALSE,"SO2";#N/A,#N/A,FALSE,"PM";#N/A,#N/A,FALSE,"VOC";#N/A,#N/A,FALSE,"Other Toxics"}</definedName>
    <definedName name="wrn.T5COMBO._.Report._2_2_5_1" localSheetId="12" hidden="1">{#N/A,#N/A,FALSE,"Reconciled Quantified Sources";#N/A,#N/A,FALSE,"Source Group Splitting";#N/A,#N/A,FALSE,"CO";#N/A,#N/A,FALSE,"H2S";#N/A,#N/A,FALSE,"NOx";#N/A,#N/A,FALSE,"Other TRS";#N/A,#N/A,FALSE,"SO2";#N/A,#N/A,FALSE,"PM";#N/A,#N/A,FALSE,"VOC";#N/A,#N/A,FALSE,"Other Toxics"}</definedName>
    <definedName name="wrn.T5COMBO._.Report._2_2_5_1" localSheetId="7" hidden="1">{#N/A,#N/A,FALSE,"Reconciled Quantified Sources";#N/A,#N/A,FALSE,"Source Group Splitting";#N/A,#N/A,FALSE,"CO";#N/A,#N/A,FALSE,"H2S";#N/A,#N/A,FALSE,"NOx";#N/A,#N/A,FALSE,"Other TRS";#N/A,#N/A,FALSE,"SO2";#N/A,#N/A,FALSE,"PM";#N/A,#N/A,FALSE,"VOC";#N/A,#N/A,FALSE,"Other Toxics"}</definedName>
    <definedName name="wrn.T5COMBO._.Report._2_2_5_1" localSheetId="14" hidden="1">{#N/A,#N/A,FALSE,"Reconciled Quantified Sources";#N/A,#N/A,FALSE,"Source Group Splitting";#N/A,#N/A,FALSE,"CO";#N/A,#N/A,FALSE,"H2S";#N/A,#N/A,FALSE,"NOx";#N/A,#N/A,FALSE,"Other TRS";#N/A,#N/A,FALSE,"SO2";#N/A,#N/A,FALSE,"PM";#N/A,#N/A,FALSE,"VOC";#N/A,#N/A,FALSE,"Other Toxics"}</definedName>
    <definedName name="wrn.T5COMBO._.Report._2_2_5_1" hidden="1">{#N/A,#N/A,FALSE,"Reconciled Quantified Sources";#N/A,#N/A,FALSE,"Source Group Splitting";#N/A,#N/A,FALSE,"CO";#N/A,#N/A,FALSE,"H2S";#N/A,#N/A,FALSE,"NOx";#N/A,#N/A,FALSE,"Other TRS";#N/A,#N/A,FALSE,"SO2";#N/A,#N/A,FALSE,"PM";#N/A,#N/A,FALSE,"VOC";#N/A,#N/A,FALSE,"Other Toxics"}</definedName>
    <definedName name="wrn.T5COMBO._.Report._2_2_5_2" localSheetId="12" hidden="1">{#N/A,#N/A,FALSE,"Reconciled Quantified Sources";#N/A,#N/A,FALSE,"Source Group Splitting";#N/A,#N/A,FALSE,"CO";#N/A,#N/A,FALSE,"H2S";#N/A,#N/A,FALSE,"NOx";#N/A,#N/A,FALSE,"Other TRS";#N/A,#N/A,FALSE,"SO2";#N/A,#N/A,FALSE,"PM";#N/A,#N/A,FALSE,"VOC";#N/A,#N/A,FALSE,"Other Toxics"}</definedName>
    <definedName name="wrn.T5COMBO._.Report._2_2_5_2" localSheetId="7" hidden="1">{#N/A,#N/A,FALSE,"Reconciled Quantified Sources";#N/A,#N/A,FALSE,"Source Group Splitting";#N/A,#N/A,FALSE,"CO";#N/A,#N/A,FALSE,"H2S";#N/A,#N/A,FALSE,"NOx";#N/A,#N/A,FALSE,"Other TRS";#N/A,#N/A,FALSE,"SO2";#N/A,#N/A,FALSE,"PM";#N/A,#N/A,FALSE,"VOC";#N/A,#N/A,FALSE,"Other Toxics"}</definedName>
    <definedName name="wrn.T5COMBO._.Report._2_2_5_2" localSheetId="14" hidden="1">{#N/A,#N/A,FALSE,"Reconciled Quantified Sources";#N/A,#N/A,FALSE,"Source Group Splitting";#N/A,#N/A,FALSE,"CO";#N/A,#N/A,FALSE,"H2S";#N/A,#N/A,FALSE,"NOx";#N/A,#N/A,FALSE,"Other TRS";#N/A,#N/A,FALSE,"SO2";#N/A,#N/A,FALSE,"PM";#N/A,#N/A,FALSE,"VOC";#N/A,#N/A,FALSE,"Other Toxics"}</definedName>
    <definedName name="wrn.T5COMBO._.Report._2_2_5_2" hidden="1">{#N/A,#N/A,FALSE,"Reconciled Quantified Sources";#N/A,#N/A,FALSE,"Source Group Splitting";#N/A,#N/A,FALSE,"CO";#N/A,#N/A,FALSE,"H2S";#N/A,#N/A,FALSE,"NOx";#N/A,#N/A,FALSE,"Other TRS";#N/A,#N/A,FALSE,"SO2";#N/A,#N/A,FALSE,"PM";#N/A,#N/A,FALSE,"VOC";#N/A,#N/A,FALSE,"Other Toxics"}</definedName>
    <definedName name="wrn.T5COMBO._.Report._2_3" localSheetId="12" hidden="1">{#N/A,#N/A,FALSE,"Reconciled Quantified Sources";#N/A,#N/A,FALSE,"Source Group Splitting";#N/A,#N/A,FALSE,"CO";#N/A,#N/A,FALSE,"H2S";#N/A,#N/A,FALSE,"NOx";#N/A,#N/A,FALSE,"Other TRS";#N/A,#N/A,FALSE,"SO2";#N/A,#N/A,FALSE,"PM";#N/A,#N/A,FALSE,"VOC";#N/A,#N/A,FALSE,"Other Toxics"}</definedName>
    <definedName name="wrn.T5COMBO._.Report._2_3" localSheetId="7" hidden="1">{#N/A,#N/A,FALSE,"Reconciled Quantified Sources";#N/A,#N/A,FALSE,"Source Group Splitting";#N/A,#N/A,FALSE,"CO";#N/A,#N/A,FALSE,"H2S";#N/A,#N/A,FALSE,"NOx";#N/A,#N/A,FALSE,"Other TRS";#N/A,#N/A,FALSE,"SO2";#N/A,#N/A,FALSE,"PM";#N/A,#N/A,FALSE,"VOC";#N/A,#N/A,FALSE,"Other Toxics"}</definedName>
    <definedName name="wrn.T5COMBO._.Report._2_3" localSheetId="14" hidden="1">{#N/A,#N/A,FALSE,"Reconciled Quantified Sources";#N/A,#N/A,FALSE,"Source Group Splitting";#N/A,#N/A,FALSE,"CO";#N/A,#N/A,FALSE,"H2S";#N/A,#N/A,FALSE,"NOx";#N/A,#N/A,FALSE,"Other TRS";#N/A,#N/A,FALSE,"SO2";#N/A,#N/A,FALSE,"PM";#N/A,#N/A,FALSE,"VOC";#N/A,#N/A,FALSE,"Other Toxics"}</definedName>
    <definedName name="wrn.T5COMBO._.Report._2_3" hidden="1">{#N/A,#N/A,FALSE,"Reconciled Quantified Sources";#N/A,#N/A,FALSE,"Source Group Splitting";#N/A,#N/A,FALSE,"CO";#N/A,#N/A,FALSE,"H2S";#N/A,#N/A,FALSE,"NOx";#N/A,#N/A,FALSE,"Other TRS";#N/A,#N/A,FALSE,"SO2";#N/A,#N/A,FALSE,"PM";#N/A,#N/A,FALSE,"VOC";#N/A,#N/A,FALSE,"Other Toxics"}</definedName>
    <definedName name="wrn.T5COMBO._.Report._2_3_1" localSheetId="12" hidden="1">{#N/A,#N/A,FALSE,"Reconciled Quantified Sources";#N/A,#N/A,FALSE,"Source Group Splitting";#N/A,#N/A,FALSE,"CO";#N/A,#N/A,FALSE,"H2S";#N/A,#N/A,FALSE,"NOx";#N/A,#N/A,FALSE,"Other TRS";#N/A,#N/A,FALSE,"SO2";#N/A,#N/A,FALSE,"PM";#N/A,#N/A,FALSE,"VOC";#N/A,#N/A,FALSE,"Other Toxics"}</definedName>
    <definedName name="wrn.T5COMBO._.Report._2_3_1" localSheetId="7" hidden="1">{#N/A,#N/A,FALSE,"Reconciled Quantified Sources";#N/A,#N/A,FALSE,"Source Group Splitting";#N/A,#N/A,FALSE,"CO";#N/A,#N/A,FALSE,"H2S";#N/A,#N/A,FALSE,"NOx";#N/A,#N/A,FALSE,"Other TRS";#N/A,#N/A,FALSE,"SO2";#N/A,#N/A,FALSE,"PM";#N/A,#N/A,FALSE,"VOC";#N/A,#N/A,FALSE,"Other Toxics"}</definedName>
    <definedName name="wrn.T5COMBO._.Report._2_3_1" localSheetId="14" hidden="1">{#N/A,#N/A,FALSE,"Reconciled Quantified Sources";#N/A,#N/A,FALSE,"Source Group Splitting";#N/A,#N/A,FALSE,"CO";#N/A,#N/A,FALSE,"H2S";#N/A,#N/A,FALSE,"NOx";#N/A,#N/A,FALSE,"Other TRS";#N/A,#N/A,FALSE,"SO2";#N/A,#N/A,FALSE,"PM";#N/A,#N/A,FALSE,"VOC";#N/A,#N/A,FALSE,"Other Toxics"}</definedName>
    <definedName name="wrn.T5COMBO._.Report._2_3_1" hidden="1">{#N/A,#N/A,FALSE,"Reconciled Quantified Sources";#N/A,#N/A,FALSE,"Source Group Splitting";#N/A,#N/A,FALSE,"CO";#N/A,#N/A,FALSE,"H2S";#N/A,#N/A,FALSE,"NOx";#N/A,#N/A,FALSE,"Other TRS";#N/A,#N/A,FALSE,"SO2";#N/A,#N/A,FALSE,"PM";#N/A,#N/A,FALSE,"VOC";#N/A,#N/A,FALSE,"Other Toxics"}</definedName>
    <definedName name="wrn.T5COMBO._.Report._2_3_1_1" localSheetId="12" hidden="1">{#N/A,#N/A,FALSE,"Reconciled Quantified Sources";#N/A,#N/A,FALSE,"Source Group Splitting";#N/A,#N/A,FALSE,"CO";#N/A,#N/A,FALSE,"H2S";#N/A,#N/A,FALSE,"NOx";#N/A,#N/A,FALSE,"Other TRS";#N/A,#N/A,FALSE,"SO2";#N/A,#N/A,FALSE,"PM";#N/A,#N/A,FALSE,"VOC";#N/A,#N/A,FALSE,"Other Toxics"}</definedName>
    <definedName name="wrn.T5COMBO._.Report._2_3_1_1" localSheetId="7" hidden="1">{#N/A,#N/A,FALSE,"Reconciled Quantified Sources";#N/A,#N/A,FALSE,"Source Group Splitting";#N/A,#N/A,FALSE,"CO";#N/A,#N/A,FALSE,"H2S";#N/A,#N/A,FALSE,"NOx";#N/A,#N/A,FALSE,"Other TRS";#N/A,#N/A,FALSE,"SO2";#N/A,#N/A,FALSE,"PM";#N/A,#N/A,FALSE,"VOC";#N/A,#N/A,FALSE,"Other Toxics"}</definedName>
    <definedName name="wrn.T5COMBO._.Report._2_3_1_1" localSheetId="14" hidden="1">{#N/A,#N/A,FALSE,"Reconciled Quantified Sources";#N/A,#N/A,FALSE,"Source Group Splitting";#N/A,#N/A,FALSE,"CO";#N/A,#N/A,FALSE,"H2S";#N/A,#N/A,FALSE,"NOx";#N/A,#N/A,FALSE,"Other TRS";#N/A,#N/A,FALSE,"SO2";#N/A,#N/A,FALSE,"PM";#N/A,#N/A,FALSE,"VOC";#N/A,#N/A,FALSE,"Other Toxics"}</definedName>
    <definedName name="wrn.T5COMBO._.Report._2_3_1_1" hidden="1">{#N/A,#N/A,FALSE,"Reconciled Quantified Sources";#N/A,#N/A,FALSE,"Source Group Splitting";#N/A,#N/A,FALSE,"CO";#N/A,#N/A,FALSE,"H2S";#N/A,#N/A,FALSE,"NOx";#N/A,#N/A,FALSE,"Other TRS";#N/A,#N/A,FALSE,"SO2";#N/A,#N/A,FALSE,"PM";#N/A,#N/A,FALSE,"VOC";#N/A,#N/A,FALSE,"Other Toxics"}</definedName>
    <definedName name="wrn.T5COMBO._.Report._2_3_1_2" localSheetId="12" hidden="1">{#N/A,#N/A,FALSE,"Reconciled Quantified Sources";#N/A,#N/A,FALSE,"Source Group Splitting";#N/A,#N/A,FALSE,"CO";#N/A,#N/A,FALSE,"H2S";#N/A,#N/A,FALSE,"NOx";#N/A,#N/A,FALSE,"Other TRS";#N/A,#N/A,FALSE,"SO2";#N/A,#N/A,FALSE,"PM";#N/A,#N/A,FALSE,"VOC";#N/A,#N/A,FALSE,"Other Toxics"}</definedName>
    <definedName name="wrn.T5COMBO._.Report._2_3_1_2" localSheetId="7" hidden="1">{#N/A,#N/A,FALSE,"Reconciled Quantified Sources";#N/A,#N/A,FALSE,"Source Group Splitting";#N/A,#N/A,FALSE,"CO";#N/A,#N/A,FALSE,"H2S";#N/A,#N/A,FALSE,"NOx";#N/A,#N/A,FALSE,"Other TRS";#N/A,#N/A,FALSE,"SO2";#N/A,#N/A,FALSE,"PM";#N/A,#N/A,FALSE,"VOC";#N/A,#N/A,FALSE,"Other Toxics"}</definedName>
    <definedName name="wrn.T5COMBO._.Report._2_3_1_2" localSheetId="14" hidden="1">{#N/A,#N/A,FALSE,"Reconciled Quantified Sources";#N/A,#N/A,FALSE,"Source Group Splitting";#N/A,#N/A,FALSE,"CO";#N/A,#N/A,FALSE,"H2S";#N/A,#N/A,FALSE,"NOx";#N/A,#N/A,FALSE,"Other TRS";#N/A,#N/A,FALSE,"SO2";#N/A,#N/A,FALSE,"PM";#N/A,#N/A,FALSE,"VOC";#N/A,#N/A,FALSE,"Other Toxics"}</definedName>
    <definedName name="wrn.T5COMBO._.Report._2_3_1_2" hidden="1">{#N/A,#N/A,FALSE,"Reconciled Quantified Sources";#N/A,#N/A,FALSE,"Source Group Splitting";#N/A,#N/A,FALSE,"CO";#N/A,#N/A,FALSE,"H2S";#N/A,#N/A,FALSE,"NOx";#N/A,#N/A,FALSE,"Other TRS";#N/A,#N/A,FALSE,"SO2";#N/A,#N/A,FALSE,"PM";#N/A,#N/A,FALSE,"VOC";#N/A,#N/A,FALSE,"Other Toxics"}</definedName>
    <definedName name="wrn.T5COMBO._.Report._2_3_2" localSheetId="12" hidden="1">{#N/A,#N/A,FALSE,"Reconciled Quantified Sources";#N/A,#N/A,FALSE,"Source Group Splitting";#N/A,#N/A,FALSE,"CO";#N/A,#N/A,FALSE,"H2S";#N/A,#N/A,FALSE,"NOx";#N/A,#N/A,FALSE,"Other TRS";#N/A,#N/A,FALSE,"SO2";#N/A,#N/A,FALSE,"PM";#N/A,#N/A,FALSE,"VOC";#N/A,#N/A,FALSE,"Other Toxics"}</definedName>
    <definedName name="wrn.T5COMBO._.Report._2_3_2" localSheetId="7" hidden="1">{#N/A,#N/A,FALSE,"Reconciled Quantified Sources";#N/A,#N/A,FALSE,"Source Group Splitting";#N/A,#N/A,FALSE,"CO";#N/A,#N/A,FALSE,"H2S";#N/A,#N/A,FALSE,"NOx";#N/A,#N/A,FALSE,"Other TRS";#N/A,#N/A,FALSE,"SO2";#N/A,#N/A,FALSE,"PM";#N/A,#N/A,FALSE,"VOC";#N/A,#N/A,FALSE,"Other Toxics"}</definedName>
    <definedName name="wrn.T5COMBO._.Report._2_3_2" localSheetId="14" hidden="1">{#N/A,#N/A,FALSE,"Reconciled Quantified Sources";#N/A,#N/A,FALSE,"Source Group Splitting";#N/A,#N/A,FALSE,"CO";#N/A,#N/A,FALSE,"H2S";#N/A,#N/A,FALSE,"NOx";#N/A,#N/A,FALSE,"Other TRS";#N/A,#N/A,FALSE,"SO2";#N/A,#N/A,FALSE,"PM";#N/A,#N/A,FALSE,"VOC";#N/A,#N/A,FALSE,"Other Toxics"}</definedName>
    <definedName name="wrn.T5COMBO._.Report._2_3_2" hidden="1">{#N/A,#N/A,FALSE,"Reconciled Quantified Sources";#N/A,#N/A,FALSE,"Source Group Splitting";#N/A,#N/A,FALSE,"CO";#N/A,#N/A,FALSE,"H2S";#N/A,#N/A,FALSE,"NOx";#N/A,#N/A,FALSE,"Other TRS";#N/A,#N/A,FALSE,"SO2";#N/A,#N/A,FALSE,"PM";#N/A,#N/A,FALSE,"VOC";#N/A,#N/A,FALSE,"Other Toxics"}</definedName>
    <definedName name="wrn.T5COMBO._.Report._2_3_2_1" localSheetId="12" hidden="1">{#N/A,#N/A,FALSE,"Reconciled Quantified Sources";#N/A,#N/A,FALSE,"Source Group Splitting";#N/A,#N/A,FALSE,"CO";#N/A,#N/A,FALSE,"H2S";#N/A,#N/A,FALSE,"NOx";#N/A,#N/A,FALSE,"Other TRS";#N/A,#N/A,FALSE,"SO2";#N/A,#N/A,FALSE,"PM";#N/A,#N/A,FALSE,"VOC";#N/A,#N/A,FALSE,"Other Toxics"}</definedName>
    <definedName name="wrn.T5COMBO._.Report._2_3_2_1" localSheetId="7" hidden="1">{#N/A,#N/A,FALSE,"Reconciled Quantified Sources";#N/A,#N/A,FALSE,"Source Group Splitting";#N/A,#N/A,FALSE,"CO";#N/A,#N/A,FALSE,"H2S";#N/A,#N/A,FALSE,"NOx";#N/A,#N/A,FALSE,"Other TRS";#N/A,#N/A,FALSE,"SO2";#N/A,#N/A,FALSE,"PM";#N/A,#N/A,FALSE,"VOC";#N/A,#N/A,FALSE,"Other Toxics"}</definedName>
    <definedName name="wrn.T5COMBO._.Report._2_3_2_1" localSheetId="14" hidden="1">{#N/A,#N/A,FALSE,"Reconciled Quantified Sources";#N/A,#N/A,FALSE,"Source Group Splitting";#N/A,#N/A,FALSE,"CO";#N/A,#N/A,FALSE,"H2S";#N/A,#N/A,FALSE,"NOx";#N/A,#N/A,FALSE,"Other TRS";#N/A,#N/A,FALSE,"SO2";#N/A,#N/A,FALSE,"PM";#N/A,#N/A,FALSE,"VOC";#N/A,#N/A,FALSE,"Other Toxics"}</definedName>
    <definedName name="wrn.T5COMBO._.Report._2_3_2_1" hidden="1">{#N/A,#N/A,FALSE,"Reconciled Quantified Sources";#N/A,#N/A,FALSE,"Source Group Splitting";#N/A,#N/A,FALSE,"CO";#N/A,#N/A,FALSE,"H2S";#N/A,#N/A,FALSE,"NOx";#N/A,#N/A,FALSE,"Other TRS";#N/A,#N/A,FALSE,"SO2";#N/A,#N/A,FALSE,"PM";#N/A,#N/A,FALSE,"VOC";#N/A,#N/A,FALSE,"Other Toxics"}</definedName>
    <definedName name="wrn.T5COMBO._.Report._2_3_2_2" localSheetId="12" hidden="1">{#N/A,#N/A,FALSE,"Reconciled Quantified Sources";#N/A,#N/A,FALSE,"Source Group Splitting";#N/A,#N/A,FALSE,"CO";#N/A,#N/A,FALSE,"H2S";#N/A,#N/A,FALSE,"NOx";#N/A,#N/A,FALSE,"Other TRS";#N/A,#N/A,FALSE,"SO2";#N/A,#N/A,FALSE,"PM";#N/A,#N/A,FALSE,"VOC";#N/A,#N/A,FALSE,"Other Toxics"}</definedName>
    <definedName name="wrn.T5COMBO._.Report._2_3_2_2" localSheetId="7" hidden="1">{#N/A,#N/A,FALSE,"Reconciled Quantified Sources";#N/A,#N/A,FALSE,"Source Group Splitting";#N/A,#N/A,FALSE,"CO";#N/A,#N/A,FALSE,"H2S";#N/A,#N/A,FALSE,"NOx";#N/A,#N/A,FALSE,"Other TRS";#N/A,#N/A,FALSE,"SO2";#N/A,#N/A,FALSE,"PM";#N/A,#N/A,FALSE,"VOC";#N/A,#N/A,FALSE,"Other Toxics"}</definedName>
    <definedName name="wrn.T5COMBO._.Report._2_3_2_2" localSheetId="14" hidden="1">{#N/A,#N/A,FALSE,"Reconciled Quantified Sources";#N/A,#N/A,FALSE,"Source Group Splitting";#N/A,#N/A,FALSE,"CO";#N/A,#N/A,FALSE,"H2S";#N/A,#N/A,FALSE,"NOx";#N/A,#N/A,FALSE,"Other TRS";#N/A,#N/A,FALSE,"SO2";#N/A,#N/A,FALSE,"PM";#N/A,#N/A,FALSE,"VOC";#N/A,#N/A,FALSE,"Other Toxics"}</definedName>
    <definedName name="wrn.T5COMBO._.Report._2_3_2_2" hidden="1">{#N/A,#N/A,FALSE,"Reconciled Quantified Sources";#N/A,#N/A,FALSE,"Source Group Splitting";#N/A,#N/A,FALSE,"CO";#N/A,#N/A,FALSE,"H2S";#N/A,#N/A,FALSE,"NOx";#N/A,#N/A,FALSE,"Other TRS";#N/A,#N/A,FALSE,"SO2";#N/A,#N/A,FALSE,"PM";#N/A,#N/A,FALSE,"VOC";#N/A,#N/A,FALSE,"Other Toxics"}</definedName>
    <definedName name="wrn.T5COMBO._.Report._2_3_3" localSheetId="12" hidden="1">{#N/A,#N/A,FALSE,"Reconciled Quantified Sources";#N/A,#N/A,FALSE,"Source Group Splitting";#N/A,#N/A,FALSE,"CO";#N/A,#N/A,FALSE,"H2S";#N/A,#N/A,FALSE,"NOx";#N/A,#N/A,FALSE,"Other TRS";#N/A,#N/A,FALSE,"SO2";#N/A,#N/A,FALSE,"PM";#N/A,#N/A,FALSE,"VOC";#N/A,#N/A,FALSE,"Other Toxics"}</definedName>
    <definedName name="wrn.T5COMBO._.Report._2_3_3" localSheetId="7" hidden="1">{#N/A,#N/A,FALSE,"Reconciled Quantified Sources";#N/A,#N/A,FALSE,"Source Group Splitting";#N/A,#N/A,FALSE,"CO";#N/A,#N/A,FALSE,"H2S";#N/A,#N/A,FALSE,"NOx";#N/A,#N/A,FALSE,"Other TRS";#N/A,#N/A,FALSE,"SO2";#N/A,#N/A,FALSE,"PM";#N/A,#N/A,FALSE,"VOC";#N/A,#N/A,FALSE,"Other Toxics"}</definedName>
    <definedName name="wrn.T5COMBO._.Report._2_3_3" localSheetId="14" hidden="1">{#N/A,#N/A,FALSE,"Reconciled Quantified Sources";#N/A,#N/A,FALSE,"Source Group Splitting";#N/A,#N/A,FALSE,"CO";#N/A,#N/A,FALSE,"H2S";#N/A,#N/A,FALSE,"NOx";#N/A,#N/A,FALSE,"Other TRS";#N/A,#N/A,FALSE,"SO2";#N/A,#N/A,FALSE,"PM";#N/A,#N/A,FALSE,"VOC";#N/A,#N/A,FALSE,"Other Toxics"}</definedName>
    <definedName name="wrn.T5COMBO._.Report._2_3_3" hidden="1">{#N/A,#N/A,FALSE,"Reconciled Quantified Sources";#N/A,#N/A,FALSE,"Source Group Splitting";#N/A,#N/A,FALSE,"CO";#N/A,#N/A,FALSE,"H2S";#N/A,#N/A,FALSE,"NOx";#N/A,#N/A,FALSE,"Other TRS";#N/A,#N/A,FALSE,"SO2";#N/A,#N/A,FALSE,"PM";#N/A,#N/A,FALSE,"VOC";#N/A,#N/A,FALSE,"Other Toxics"}</definedName>
    <definedName name="wrn.T5COMBO._.Report._2_3_3_1" localSheetId="12" hidden="1">{#N/A,#N/A,FALSE,"Reconciled Quantified Sources";#N/A,#N/A,FALSE,"Source Group Splitting";#N/A,#N/A,FALSE,"CO";#N/A,#N/A,FALSE,"H2S";#N/A,#N/A,FALSE,"NOx";#N/A,#N/A,FALSE,"Other TRS";#N/A,#N/A,FALSE,"SO2";#N/A,#N/A,FALSE,"PM";#N/A,#N/A,FALSE,"VOC";#N/A,#N/A,FALSE,"Other Toxics"}</definedName>
    <definedName name="wrn.T5COMBO._.Report._2_3_3_1" localSheetId="7" hidden="1">{#N/A,#N/A,FALSE,"Reconciled Quantified Sources";#N/A,#N/A,FALSE,"Source Group Splitting";#N/A,#N/A,FALSE,"CO";#N/A,#N/A,FALSE,"H2S";#N/A,#N/A,FALSE,"NOx";#N/A,#N/A,FALSE,"Other TRS";#N/A,#N/A,FALSE,"SO2";#N/A,#N/A,FALSE,"PM";#N/A,#N/A,FALSE,"VOC";#N/A,#N/A,FALSE,"Other Toxics"}</definedName>
    <definedName name="wrn.T5COMBO._.Report._2_3_3_1" localSheetId="14" hidden="1">{#N/A,#N/A,FALSE,"Reconciled Quantified Sources";#N/A,#N/A,FALSE,"Source Group Splitting";#N/A,#N/A,FALSE,"CO";#N/A,#N/A,FALSE,"H2S";#N/A,#N/A,FALSE,"NOx";#N/A,#N/A,FALSE,"Other TRS";#N/A,#N/A,FALSE,"SO2";#N/A,#N/A,FALSE,"PM";#N/A,#N/A,FALSE,"VOC";#N/A,#N/A,FALSE,"Other Toxics"}</definedName>
    <definedName name="wrn.T5COMBO._.Report._2_3_3_1" hidden="1">{#N/A,#N/A,FALSE,"Reconciled Quantified Sources";#N/A,#N/A,FALSE,"Source Group Splitting";#N/A,#N/A,FALSE,"CO";#N/A,#N/A,FALSE,"H2S";#N/A,#N/A,FALSE,"NOx";#N/A,#N/A,FALSE,"Other TRS";#N/A,#N/A,FALSE,"SO2";#N/A,#N/A,FALSE,"PM";#N/A,#N/A,FALSE,"VOC";#N/A,#N/A,FALSE,"Other Toxics"}</definedName>
    <definedName name="wrn.T5COMBO._.Report._2_3_3_2" localSheetId="12" hidden="1">{#N/A,#N/A,FALSE,"Reconciled Quantified Sources";#N/A,#N/A,FALSE,"Source Group Splitting";#N/A,#N/A,FALSE,"CO";#N/A,#N/A,FALSE,"H2S";#N/A,#N/A,FALSE,"NOx";#N/A,#N/A,FALSE,"Other TRS";#N/A,#N/A,FALSE,"SO2";#N/A,#N/A,FALSE,"PM";#N/A,#N/A,FALSE,"VOC";#N/A,#N/A,FALSE,"Other Toxics"}</definedName>
    <definedName name="wrn.T5COMBO._.Report._2_3_3_2" localSheetId="7" hidden="1">{#N/A,#N/A,FALSE,"Reconciled Quantified Sources";#N/A,#N/A,FALSE,"Source Group Splitting";#N/A,#N/A,FALSE,"CO";#N/A,#N/A,FALSE,"H2S";#N/A,#N/A,FALSE,"NOx";#N/A,#N/A,FALSE,"Other TRS";#N/A,#N/A,FALSE,"SO2";#N/A,#N/A,FALSE,"PM";#N/A,#N/A,FALSE,"VOC";#N/A,#N/A,FALSE,"Other Toxics"}</definedName>
    <definedName name="wrn.T5COMBO._.Report._2_3_3_2" localSheetId="14" hidden="1">{#N/A,#N/A,FALSE,"Reconciled Quantified Sources";#N/A,#N/A,FALSE,"Source Group Splitting";#N/A,#N/A,FALSE,"CO";#N/A,#N/A,FALSE,"H2S";#N/A,#N/A,FALSE,"NOx";#N/A,#N/A,FALSE,"Other TRS";#N/A,#N/A,FALSE,"SO2";#N/A,#N/A,FALSE,"PM";#N/A,#N/A,FALSE,"VOC";#N/A,#N/A,FALSE,"Other Toxics"}</definedName>
    <definedName name="wrn.T5COMBO._.Report._2_3_3_2" hidden="1">{#N/A,#N/A,FALSE,"Reconciled Quantified Sources";#N/A,#N/A,FALSE,"Source Group Splitting";#N/A,#N/A,FALSE,"CO";#N/A,#N/A,FALSE,"H2S";#N/A,#N/A,FALSE,"NOx";#N/A,#N/A,FALSE,"Other TRS";#N/A,#N/A,FALSE,"SO2";#N/A,#N/A,FALSE,"PM";#N/A,#N/A,FALSE,"VOC";#N/A,#N/A,FALSE,"Other Toxics"}</definedName>
    <definedName name="wrn.T5COMBO._.Report._2_3_4" localSheetId="12" hidden="1">{#N/A,#N/A,FALSE,"Reconciled Quantified Sources";#N/A,#N/A,FALSE,"Source Group Splitting";#N/A,#N/A,FALSE,"CO";#N/A,#N/A,FALSE,"H2S";#N/A,#N/A,FALSE,"NOx";#N/A,#N/A,FALSE,"Other TRS";#N/A,#N/A,FALSE,"SO2";#N/A,#N/A,FALSE,"PM";#N/A,#N/A,FALSE,"VOC";#N/A,#N/A,FALSE,"Other Toxics"}</definedName>
    <definedName name="wrn.T5COMBO._.Report._2_3_4" localSheetId="7" hidden="1">{#N/A,#N/A,FALSE,"Reconciled Quantified Sources";#N/A,#N/A,FALSE,"Source Group Splitting";#N/A,#N/A,FALSE,"CO";#N/A,#N/A,FALSE,"H2S";#N/A,#N/A,FALSE,"NOx";#N/A,#N/A,FALSE,"Other TRS";#N/A,#N/A,FALSE,"SO2";#N/A,#N/A,FALSE,"PM";#N/A,#N/A,FALSE,"VOC";#N/A,#N/A,FALSE,"Other Toxics"}</definedName>
    <definedName name="wrn.T5COMBO._.Report._2_3_4" localSheetId="14" hidden="1">{#N/A,#N/A,FALSE,"Reconciled Quantified Sources";#N/A,#N/A,FALSE,"Source Group Splitting";#N/A,#N/A,FALSE,"CO";#N/A,#N/A,FALSE,"H2S";#N/A,#N/A,FALSE,"NOx";#N/A,#N/A,FALSE,"Other TRS";#N/A,#N/A,FALSE,"SO2";#N/A,#N/A,FALSE,"PM";#N/A,#N/A,FALSE,"VOC";#N/A,#N/A,FALSE,"Other Toxics"}</definedName>
    <definedName name="wrn.T5COMBO._.Report._2_3_4" hidden="1">{#N/A,#N/A,FALSE,"Reconciled Quantified Sources";#N/A,#N/A,FALSE,"Source Group Splitting";#N/A,#N/A,FALSE,"CO";#N/A,#N/A,FALSE,"H2S";#N/A,#N/A,FALSE,"NOx";#N/A,#N/A,FALSE,"Other TRS";#N/A,#N/A,FALSE,"SO2";#N/A,#N/A,FALSE,"PM";#N/A,#N/A,FALSE,"VOC";#N/A,#N/A,FALSE,"Other Toxics"}</definedName>
    <definedName name="wrn.T5COMBO._.Report._2_3_4_1" localSheetId="12" hidden="1">{#N/A,#N/A,FALSE,"Reconciled Quantified Sources";#N/A,#N/A,FALSE,"Source Group Splitting";#N/A,#N/A,FALSE,"CO";#N/A,#N/A,FALSE,"H2S";#N/A,#N/A,FALSE,"NOx";#N/A,#N/A,FALSE,"Other TRS";#N/A,#N/A,FALSE,"SO2";#N/A,#N/A,FALSE,"PM";#N/A,#N/A,FALSE,"VOC";#N/A,#N/A,FALSE,"Other Toxics"}</definedName>
    <definedName name="wrn.T5COMBO._.Report._2_3_4_1" localSheetId="7" hidden="1">{#N/A,#N/A,FALSE,"Reconciled Quantified Sources";#N/A,#N/A,FALSE,"Source Group Splitting";#N/A,#N/A,FALSE,"CO";#N/A,#N/A,FALSE,"H2S";#N/A,#N/A,FALSE,"NOx";#N/A,#N/A,FALSE,"Other TRS";#N/A,#N/A,FALSE,"SO2";#N/A,#N/A,FALSE,"PM";#N/A,#N/A,FALSE,"VOC";#N/A,#N/A,FALSE,"Other Toxics"}</definedName>
    <definedName name="wrn.T5COMBO._.Report._2_3_4_1" localSheetId="14" hidden="1">{#N/A,#N/A,FALSE,"Reconciled Quantified Sources";#N/A,#N/A,FALSE,"Source Group Splitting";#N/A,#N/A,FALSE,"CO";#N/A,#N/A,FALSE,"H2S";#N/A,#N/A,FALSE,"NOx";#N/A,#N/A,FALSE,"Other TRS";#N/A,#N/A,FALSE,"SO2";#N/A,#N/A,FALSE,"PM";#N/A,#N/A,FALSE,"VOC";#N/A,#N/A,FALSE,"Other Toxics"}</definedName>
    <definedName name="wrn.T5COMBO._.Report._2_3_4_1" hidden="1">{#N/A,#N/A,FALSE,"Reconciled Quantified Sources";#N/A,#N/A,FALSE,"Source Group Splitting";#N/A,#N/A,FALSE,"CO";#N/A,#N/A,FALSE,"H2S";#N/A,#N/A,FALSE,"NOx";#N/A,#N/A,FALSE,"Other TRS";#N/A,#N/A,FALSE,"SO2";#N/A,#N/A,FALSE,"PM";#N/A,#N/A,FALSE,"VOC";#N/A,#N/A,FALSE,"Other Toxics"}</definedName>
    <definedName name="wrn.T5COMBO._.Report._2_3_4_2" localSheetId="12" hidden="1">{#N/A,#N/A,FALSE,"Reconciled Quantified Sources";#N/A,#N/A,FALSE,"Source Group Splitting";#N/A,#N/A,FALSE,"CO";#N/A,#N/A,FALSE,"H2S";#N/A,#N/A,FALSE,"NOx";#N/A,#N/A,FALSE,"Other TRS";#N/A,#N/A,FALSE,"SO2";#N/A,#N/A,FALSE,"PM";#N/A,#N/A,FALSE,"VOC";#N/A,#N/A,FALSE,"Other Toxics"}</definedName>
    <definedName name="wrn.T5COMBO._.Report._2_3_4_2" localSheetId="7" hidden="1">{#N/A,#N/A,FALSE,"Reconciled Quantified Sources";#N/A,#N/A,FALSE,"Source Group Splitting";#N/A,#N/A,FALSE,"CO";#N/A,#N/A,FALSE,"H2S";#N/A,#N/A,FALSE,"NOx";#N/A,#N/A,FALSE,"Other TRS";#N/A,#N/A,FALSE,"SO2";#N/A,#N/A,FALSE,"PM";#N/A,#N/A,FALSE,"VOC";#N/A,#N/A,FALSE,"Other Toxics"}</definedName>
    <definedName name="wrn.T5COMBO._.Report._2_3_4_2" localSheetId="14" hidden="1">{#N/A,#N/A,FALSE,"Reconciled Quantified Sources";#N/A,#N/A,FALSE,"Source Group Splitting";#N/A,#N/A,FALSE,"CO";#N/A,#N/A,FALSE,"H2S";#N/A,#N/A,FALSE,"NOx";#N/A,#N/A,FALSE,"Other TRS";#N/A,#N/A,FALSE,"SO2";#N/A,#N/A,FALSE,"PM";#N/A,#N/A,FALSE,"VOC";#N/A,#N/A,FALSE,"Other Toxics"}</definedName>
    <definedName name="wrn.T5COMBO._.Report._2_3_4_2" hidden="1">{#N/A,#N/A,FALSE,"Reconciled Quantified Sources";#N/A,#N/A,FALSE,"Source Group Splitting";#N/A,#N/A,FALSE,"CO";#N/A,#N/A,FALSE,"H2S";#N/A,#N/A,FALSE,"NOx";#N/A,#N/A,FALSE,"Other TRS";#N/A,#N/A,FALSE,"SO2";#N/A,#N/A,FALSE,"PM";#N/A,#N/A,FALSE,"VOC";#N/A,#N/A,FALSE,"Other Toxics"}</definedName>
    <definedName name="wrn.T5COMBO._.Report._2_3_5" localSheetId="12" hidden="1">{#N/A,#N/A,FALSE,"Reconciled Quantified Sources";#N/A,#N/A,FALSE,"Source Group Splitting";#N/A,#N/A,FALSE,"CO";#N/A,#N/A,FALSE,"H2S";#N/A,#N/A,FALSE,"NOx";#N/A,#N/A,FALSE,"Other TRS";#N/A,#N/A,FALSE,"SO2";#N/A,#N/A,FALSE,"PM";#N/A,#N/A,FALSE,"VOC";#N/A,#N/A,FALSE,"Other Toxics"}</definedName>
    <definedName name="wrn.T5COMBO._.Report._2_3_5" localSheetId="7" hidden="1">{#N/A,#N/A,FALSE,"Reconciled Quantified Sources";#N/A,#N/A,FALSE,"Source Group Splitting";#N/A,#N/A,FALSE,"CO";#N/A,#N/A,FALSE,"H2S";#N/A,#N/A,FALSE,"NOx";#N/A,#N/A,FALSE,"Other TRS";#N/A,#N/A,FALSE,"SO2";#N/A,#N/A,FALSE,"PM";#N/A,#N/A,FALSE,"VOC";#N/A,#N/A,FALSE,"Other Toxics"}</definedName>
    <definedName name="wrn.T5COMBO._.Report._2_3_5" localSheetId="14" hidden="1">{#N/A,#N/A,FALSE,"Reconciled Quantified Sources";#N/A,#N/A,FALSE,"Source Group Splitting";#N/A,#N/A,FALSE,"CO";#N/A,#N/A,FALSE,"H2S";#N/A,#N/A,FALSE,"NOx";#N/A,#N/A,FALSE,"Other TRS";#N/A,#N/A,FALSE,"SO2";#N/A,#N/A,FALSE,"PM";#N/A,#N/A,FALSE,"VOC";#N/A,#N/A,FALSE,"Other Toxics"}</definedName>
    <definedName name="wrn.T5COMBO._.Report._2_3_5" hidden="1">{#N/A,#N/A,FALSE,"Reconciled Quantified Sources";#N/A,#N/A,FALSE,"Source Group Splitting";#N/A,#N/A,FALSE,"CO";#N/A,#N/A,FALSE,"H2S";#N/A,#N/A,FALSE,"NOx";#N/A,#N/A,FALSE,"Other TRS";#N/A,#N/A,FALSE,"SO2";#N/A,#N/A,FALSE,"PM";#N/A,#N/A,FALSE,"VOC";#N/A,#N/A,FALSE,"Other Toxics"}</definedName>
    <definedName name="wrn.T5COMBO._.Report._2_3_5_1" localSheetId="12" hidden="1">{#N/A,#N/A,FALSE,"Reconciled Quantified Sources";#N/A,#N/A,FALSE,"Source Group Splitting";#N/A,#N/A,FALSE,"CO";#N/A,#N/A,FALSE,"H2S";#N/A,#N/A,FALSE,"NOx";#N/A,#N/A,FALSE,"Other TRS";#N/A,#N/A,FALSE,"SO2";#N/A,#N/A,FALSE,"PM";#N/A,#N/A,FALSE,"VOC";#N/A,#N/A,FALSE,"Other Toxics"}</definedName>
    <definedName name="wrn.T5COMBO._.Report._2_3_5_1" localSheetId="7" hidden="1">{#N/A,#N/A,FALSE,"Reconciled Quantified Sources";#N/A,#N/A,FALSE,"Source Group Splitting";#N/A,#N/A,FALSE,"CO";#N/A,#N/A,FALSE,"H2S";#N/A,#N/A,FALSE,"NOx";#N/A,#N/A,FALSE,"Other TRS";#N/A,#N/A,FALSE,"SO2";#N/A,#N/A,FALSE,"PM";#N/A,#N/A,FALSE,"VOC";#N/A,#N/A,FALSE,"Other Toxics"}</definedName>
    <definedName name="wrn.T5COMBO._.Report._2_3_5_1" localSheetId="14" hidden="1">{#N/A,#N/A,FALSE,"Reconciled Quantified Sources";#N/A,#N/A,FALSE,"Source Group Splitting";#N/A,#N/A,FALSE,"CO";#N/A,#N/A,FALSE,"H2S";#N/A,#N/A,FALSE,"NOx";#N/A,#N/A,FALSE,"Other TRS";#N/A,#N/A,FALSE,"SO2";#N/A,#N/A,FALSE,"PM";#N/A,#N/A,FALSE,"VOC";#N/A,#N/A,FALSE,"Other Toxics"}</definedName>
    <definedName name="wrn.T5COMBO._.Report._2_3_5_1" hidden="1">{#N/A,#N/A,FALSE,"Reconciled Quantified Sources";#N/A,#N/A,FALSE,"Source Group Splitting";#N/A,#N/A,FALSE,"CO";#N/A,#N/A,FALSE,"H2S";#N/A,#N/A,FALSE,"NOx";#N/A,#N/A,FALSE,"Other TRS";#N/A,#N/A,FALSE,"SO2";#N/A,#N/A,FALSE,"PM";#N/A,#N/A,FALSE,"VOC";#N/A,#N/A,FALSE,"Other Toxics"}</definedName>
    <definedName name="wrn.T5COMBO._.Report._2_3_5_2" localSheetId="12" hidden="1">{#N/A,#N/A,FALSE,"Reconciled Quantified Sources";#N/A,#N/A,FALSE,"Source Group Splitting";#N/A,#N/A,FALSE,"CO";#N/A,#N/A,FALSE,"H2S";#N/A,#N/A,FALSE,"NOx";#N/A,#N/A,FALSE,"Other TRS";#N/A,#N/A,FALSE,"SO2";#N/A,#N/A,FALSE,"PM";#N/A,#N/A,FALSE,"VOC";#N/A,#N/A,FALSE,"Other Toxics"}</definedName>
    <definedName name="wrn.T5COMBO._.Report._2_3_5_2" localSheetId="7" hidden="1">{#N/A,#N/A,FALSE,"Reconciled Quantified Sources";#N/A,#N/A,FALSE,"Source Group Splitting";#N/A,#N/A,FALSE,"CO";#N/A,#N/A,FALSE,"H2S";#N/A,#N/A,FALSE,"NOx";#N/A,#N/A,FALSE,"Other TRS";#N/A,#N/A,FALSE,"SO2";#N/A,#N/A,FALSE,"PM";#N/A,#N/A,FALSE,"VOC";#N/A,#N/A,FALSE,"Other Toxics"}</definedName>
    <definedName name="wrn.T5COMBO._.Report._2_3_5_2" localSheetId="14" hidden="1">{#N/A,#N/A,FALSE,"Reconciled Quantified Sources";#N/A,#N/A,FALSE,"Source Group Splitting";#N/A,#N/A,FALSE,"CO";#N/A,#N/A,FALSE,"H2S";#N/A,#N/A,FALSE,"NOx";#N/A,#N/A,FALSE,"Other TRS";#N/A,#N/A,FALSE,"SO2";#N/A,#N/A,FALSE,"PM";#N/A,#N/A,FALSE,"VOC";#N/A,#N/A,FALSE,"Other Toxics"}</definedName>
    <definedName name="wrn.T5COMBO._.Report._2_3_5_2" hidden="1">{#N/A,#N/A,FALSE,"Reconciled Quantified Sources";#N/A,#N/A,FALSE,"Source Group Splitting";#N/A,#N/A,FALSE,"CO";#N/A,#N/A,FALSE,"H2S";#N/A,#N/A,FALSE,"NOx";#N/A,#N/A,FALSE,"Other TRS";#N/A,#N/A,FALSE,"SO2";#N/A,#N/A,FALSE,"PM";#N/A,#N/A,FALSE,"VOC";#N/A,#N/A,FALSE,"Other Toxics"}</definedName>
    <definedName name="wrn.T5COMBO._.Report._2_4" localSheetId="12" hidden="1">{#N/A,#N/A,FALSE,"Reconciled Quantified Sources";#N/A,#N/A,FALSE,"Source Group Splitting";#N/A,#N/A,FALSE,"CO";#N/A,#N/A,FALSE,"H2S";#N/A,#N/A,FALSE,"NOx";#N/A,#N/A,FALSE,"Other TRS";#N/A,#N/A,FALSE,"SO2";#N/A,#N/A,FALSE,"PM";#N/A,#N/A,FALSE,"VOC";#N/A,#N/A,FALSE,"Other Toxics"}</definedName>
    <definedName name="wrn.T5COMBO._.Report._2_4" localSheetId="7" hidden="1">{#N/A,#N/A,FALSE,"Reconciled Quantified Sources";#N/A,#N/A,FALSE,"Source Group Splitting";#N/A,#N/A,FALSE,"CO";#N/A,#N/A,FALSE,"H2S";#N/A,#N/A,FALSE,"NOx";#N/A,#N/A,FALSE,"Other TRS";#N/A,#N/A,FALSE,"SO2";#N/A,#N/A,FALSE,"PM";#N/A,#N/A,FALSE,"VOC";#N/A,#N/A,FALSE,"Other Toxics"}</definedName>
    <definedName name="wrn.T5COMBO._.Report._2_4" localSheetId="14" hidden="1">{#N/A,#N/A,FALSE,"Reconciled Quantified Sources";#N/A,#N/A,FALSE,"Source Group Splitting";#N/A,#N/A,FALSE,"CO";#N/A,#N/A,FALSE,"H2S";#N/A,#N/A,FALSE,"NOx";#N/A,#N/A,FALSE,"Other TRS";#N/A,#N/A,FALSE,"SO2";#N/A,#N/A,FALSE,"PM";#N/A,#N/A,FALSE,"VOC";#N/A,#N/A,FALSE,"Other Toxics"}</definedName>
    <definedName name="wrn.T5COMBO._.Report._2_4" hidden="1">{#N/A,#N/A,FALSE,"Reconciled Quantified Sources";#N/A,#N/A,FALSE,"Source Group Splitting";#N/A,#N/A,FALSE,"CO";#N/A,#N/A,FALSE,"H2S";#N/A,#N/A,FALSE,"NOx";#N/A,#N/A,FALSE,"Other TRS";#N/A,#N/A,FALSE,"SO2";#N/A,#N/A,FALSE,"PM";#N/A,#N/A,FALSE,"VOC";#N/A,#N/A,FALSE,"Other Toxics"}</definedName>
    <definedName name="wrn.T5COMBO._.Report._2_4_1" localSheetId="12" hidden="1">{#N/A,#N/A,FALSE,"Reconciled Quantified Sources";#N/A,#N/A,FALSE,"Source Group Splitting";#N/A,#N/A,FALSE,"CO";#N/A,#N/A,FALSE,"H2S";#N/A,#N/A,FALSE,"NOx";#N/A,#N/A,FALSE,"Other TRS";#N/A,#N/A,FALSE,"SO2";#N/A,#N/A,FALSE,"PM";#N/A,#N/A,FALSE,"VOC";#N/A,#N/A,FALSE,"Other Toxics"}</definedName>
    <definedName name="wrn.T5COMBO._.Report._2_4_1" localSheetId="7" hidden="1">{#N/A,#N/A,FALSE,"Reconciled Quantified Sources";#N/A,#N/A,FALSE,"Source Group Splitting";#N/A,#N/A,FALSE,"CO";#N/A,#N/A,FALSE,"H2S";#N/A,#N/A,FALSE,"NOx";#N/A,#N/A,FALSE,"Other TRS";#N/A,#N/A,FALSE,"SO2";#N/A,#N/A,FALSE,"PM";#N/A,#N/A,FALSE,"VOC";#N/A,#N/A,FALSE,"Other Toxics"}</definedName>
    <definedName name="wrn.T5COMBO._.Report._2_4_1" localSheetId="14" hidden="1">{#N/A,#N/A,FALSE,"Reconciled Quantified Sources";#N/A,#N/A,FALSE,"Source Group Splitting";#N/A,#N/A,FALSE,"CO";#N/A,#N/A,FALSE,"H2S";#N/A,#N/A,FALSE,"NOx";#N/A,#N/A,FALSE,"Other TRS";#N/A,#N/A,FALSE,"SO2";#N/A,#N/A,FALSE,"PM";#N/A,#N/A,FALSE,"VOC";#N/A,#N/A,FALSE,"Other Toxics"}</definedName>
    <definedName name="wrn.T5COMBO._.Report._2_4_1" hidden="1">{#N/A,#N/A,FALSE,"Reconciled Quantified Sources";#N/A,#N/A,FALSE,"Source Group Splitting";#N/A,#N/A,FALSE,"CO";#N/A,#N/A,FALSE,"H2S";#N/A,#N/A,FALSE,"NOx";#N/A,#N/A,FALSE,"Other TRS";#N/A,#N/A,FALSE,"SO2";#N/A,#N/A,FALSE,"PM";#N/A,#N/A,FALSE,"VOC";#N/A,#N/A,FALSE,"Other Toxics"}</definedName>
    <definedName name="wrn.T5COMBO._.Report._2_4_2" localSheetId="12" hidden="1">{#N/A,#N/A,FALSE,"Reconciled Quantified Sources";#N/A,#N/A,FALSE,"Source Group Splitting";#N/A,#N/A,FALSE,"CO";#N/A,#N/A,FALSE,"H2S";#N/A,#N/A,FALSE,"NOx";#N/A,#N/A,FALSE,"Other TRS";#N/A,#N/A,FALSE,"SO2";#N/A,#N/A,FALSE,"PM";#N/A,#N/A,FALSE,"VOC";#N/A,#N/A,FALSE,"Other Toxics"}</definedName>
    <definedName name="wrn.T5COMBO._.Report._2_4_2" localSheetId="7" hidden="1">{#N/A,#N/A,FALSE,"Reconciled Quantified Sources";#N/A,#N/A,FALSE,"Source Group Splitting";#N/A,#N/A,FALSE,"CO";#N/A,#N/A,FALSE,"H2S";#N/A,#N/A,FALSE,"NOx";#N/A,#N/A,FALSE,"Other TRS";#N/A,#N/A,FALSE,"SO2";#N/A,#N/A,FALSE,"PM";#N/A,#N/A,FALSE,"VOC";#N/A,#N/A,FALSE,"Other Toxics"}</definedName>
    <definedName name="wrn.T5COMBO._.Report._2_4_2" localSheetId="14" hidden="1">{#N/A,#N/A,FALSE,"Reconciled Quantified Sources";#N/A,#N/A,FALSE,"Source Group Splitting";#N/A,#N/A,FALSE,"CO";#N/A,#N/A,FALSE,"H2S";#N/A,#N/A,FALSE,"NOx";#N/A,#N/A,FALSE,"Other TRS";#N/A,#N/A,FALSE,"SO2";#N/A,#N/A,FALSE,"PM";#N/A,#N/A,FALSE,"VOC";#N/A,#N/A,FALSE,"Other Toxics"}</definedName>
    <definedName name="wrn.T5COMBO._.Report._2_4_2" hidden="1">{#N/A,#N/A,FALSE,"Reconciled Quantified Sources";#N/A,#N/A,FALSE,"Source Group Splitting";#N/A,#N/A,FALSE,"CO";#N/A,#N/A,FALSE,"H2S";#N/A,#N/A,FALSE,"NOx";#N/A,#N/A,FALSE,"Other TRS";#N/A,#N/A,FALSE,"SO2";#N/A,#N/A,FALSE,"PM";#N/A,#N/A,FALSE,"VOC";#N/A,#N/A,FALSE,"Other Toxics"}</definedName>
    <definedName name="wrn.T5COMBO._.Report._2_5" localSheetId="12" hidden="1">{#N/A,#N/A,FALSE,"Reconciled Quantified Sources";#N/A,#N/A,FALSE,"Source Group Splitting";#N/A,#N/A,FALSE,"CO";#N/A,#N/A,FALSE,"H2S";#N/A,#N/A,FALSE,"NOx";#N/A,#N/A,FALSE,"Other TRS";#N/A,#N/A,FALSE,"SO2";#N/A,#N/A,FALSE,"PM";#N/A,#N/A,FALSE,"VOC";#N/A,#N/A,FALSE,"Other Toxics"}</definedName>
    <definedName name="wrn.T5COMBO._.Report._2_5" localSheetId="7" hidden="1">{#N/A,#N/A,FALSE,"Reconciled Quantified Sources";#N/A,#N/A,FALSE,"Source Group Splitting";#N/A,#N/A,FALSE,"CO";#N/A,#N/A,FALSE,"H2S";#N/A,#N/A,FALSE,"NOx";#N/A,#N/A,FALSE,"Other TRS";#N/A,#N/A,FALSE,"SO2";#N/A,#N/A,FALSE,"PM";#N/A,#N/A,FALSE,"VOC";#N/A,#N/A,FALSE,"Other Toxics"}</definedName>
    <definedName name="wrn.T5COMBO._.Report._2_5" localSheetId="14" hidden="1">{#N/A,#N/A,FALSE,"Reconciled Quantified Sources";#N/A,#N/A,FALSE,"Source Group Splitting";#N/A,#N/A,FALSE,"CO";#N/A,#N/A,FALSE,"H2S";#N/A,#N/A,FALSE,"NOx";#N/A,#N/A,FALSE,"Other TRS";#N/A,#N/A,FALSE,"SO2";#N/A,#N/A,FALSE,"PM";#N/A,#N/A,FALSE,"VOC";#N/A,#N/A,FALSE,"Other Toxics"}</definedName>
    <definedName name="wrn.T5COMBO._.Report._2_5" hidden="1">{#N/A,#N/A,FALSE,"Reconciled Quantified Sources";#N/A,#N/A,FALSE,"Source Group Splitting";#N/A,#N/A,FALSE,"CO";#N/A,#N/A,FALSE,"H2S";#N/A,#N/A,FALSE,"NOx";#N/A,#N/A,FALSE,"Other TRS";#N/A,#N/A,FALSE,"SO2";#N/A,#N/A,FALSE,"PM";#N/A,#N/A,FALSE,"VOC";#N/A,#N/A,FALSE,"Other Toxics"}</definedName>
    <definedName name="wrn.T5COMBO._.Report._2_5_1" localSheetId="12" hidden="1">{#N/A,#N/A,FALSE,"Reconciled Quantified Sources";#N/A,#N/A,FALSE,"Source Group Splitting";#N/A,#N/A,FALSE,"CO";#N/A,#N/A,FALSE,"H2S";#N/A,#N/A,FALSE,"NOx";#N/A,#N/A,FALSE,"Other TRS";#N/A,#N/A,FALSE,"SO2";#N/A,#N/A,FALSE,"PM";#N/A,#N/A,FALSE,"VOC";#N/A,#N/A,FALSE,"Other Toxics"}</definedName>
    <definedName name="wrn.T5COMBO._.Report._2_5_1" localSheetId="7" hidden="1">{#N/A,#N/A,FALSE,"Reconciled Quantified Sources";#N/A,#N/A,FALSE,"Source Group Splitting";#N/A,#N/A,FALSE,"CO";#N/A,#N/A,FALSE,"H2S";#N/A,#N/A,FALSE,"NOx";#N/A,#N/A,FALSE,"Other TRS";#N/A,#N/A,FALSE,"SO2";#N/A,#N/A,FALSE,"PM";#N/A,#N/A,FALSE,"VOC";#N/A,#N/A,FALSE,"Other Toxics"}</definedName>
    <definedName name="wrn.T5COMBO._.Report._2_5_1" localSheetId="14" hidden="1">{#N/A,#N/A,FALSE,"Reconciled Quantified Sources";#N/A,#N/A,FALSE,"Source Group Splitting";#N/A,#N/A,FALSE,"CO";#N/A,#N/A,FALSE,"H2S";#N/A,#N/A,FALSE,"NOx";#N/A,#N/A,FALSE,"Other TRS";#N/A,#N/A,FALSE,"SO2";#N/A,#N/A,FALSE,"PM";#N/A,#N/A,FALSE,"VOC";#N/A,#N/A,FALSE,"Other Toxics"}</definedName>
    <definedName name="wrn.T5COMBO._.Report._2_5_1" hidden="1">{#N/A,#N/A,FALSE,"Reconciled Quantified Sources";#N/A,#N/A,FALSE,"Source Group Splitting";#N/A,#N/A,FALSE,"CO";#N/A,#N/A,FALSE,"H2S";#N/A,#N/A,FALSE,"NOx";#N/A,#N/A,FALSE,"Other TRS";#N/A,#N/A,FALSE,"SO2";#N/A,#N/A,FALSE,"PM";#N/A,#N/A,FALSE,"VOC";#N/A,#N/A,FALSE,"Other Toxics"}</definedName>
    <definedName name="wrn.T5COMBO._.Report._2_5_2" localSheetId="12" hidden="1">{#N/A,#N/A,FALSE,"Reconciled Quantified Sources";#N/A,#N/A,FALSE,"Source Group Splitting";#N/A,#N/A,FALSE,"CO";#N/A,#N/A,FALSE,"H2S";#N/A,#N/A,FALSE,"NOx";#N/A,#N/A,FALSE,"Other TRS";#N/A,#N/A,FALSE,"SO2";#N/A,#N/A,FALSE,"PM";#N/A,#N/A,FALSE,"VOC";#N/A,#N/A,FALSE,"Other Toxics"}</definedName>
    <definedName name="wrn.T5COMBO._.Report._2_5_2" localSheetId="7" hidden="1">{#N/A,#N/A,FALSE,"Reconciled Quantified Sources";#N/A,#N/A,FALSE,"Source Group Splitting";#N/A,#N/A,FALSE,"CO";#N/A,#N/A,FALSE,"H2S";#N/A,#N/A,FALSE,"NOx";#N/A,#N/A,FALSE,"Other TRS";#N/A,#N/A,FALSE,"SO2";#N/A,#N/A,FALSE,"PM";#N/A,#N/A,FALSE,"VOC";#N/A,#N/A,FALSE,"Other Toxics"}</definedName>
    <definedName name="wrn.T5COMBO._.Report._2_5_2" localSheetId="14" hidden="1">{#N/A,#N/A,FALSE,"Reconciled Quantified Sources";#N/A,#N/A,FALSE,"Source Group Splitting";#N/A,#N/A,FALSE,"CO";#N/A,#N/A,FALSE,"H2S";#N/A,#N/A,FALSE,"NOx";#N/A,#N/A,FALSE,"Other TRS";#N/A,#N/A,FALSE,"SO2";#N/A,#N/A,FALSE,"PM";#N/A,#N/A,FALSE,"VOC";#N/A,#N/A,FALSE,"Other Toxics"}</definedName>
    <definedName name="wrn.T5COMBO._.Report._2_5_2" hidden="1">{#N/A,#N/A,FALSE,"Reconciled Quantified Sources";#N/A,#N/A,FALSE,"Source Group Splitting";#N/A,#N/A,FALSE,"CO";#N/A,#N/A,FALSE,"H2S";#N/A,#N/A,FALSE,"NOx";#N/A,#N/A,FALSE,"Other TRS";#N/A,#N/A,FALSE,"SO2";#N/A,#N/A,FALSE,"PM";#N/A,#N/A,FALSE,"VOC";#N/A,#N/A,FALSE,"Other Toxics"}</definedName>
    <definedName name="wrn.T5COMBO._.Report._3" localSheetId="12" hidden="1">{#N/A,#N/A,FALSE,"Reconciled Quantified Sources";#N/A,#N/A,FALSE,"Source Group Splitting";#N/A,#N/A,FALSE,"CO";#N/A,#N/A,FALSE,"H2S";#N/A,#N/A,FALSE,"NOx";#N/A,#N/A,FALSE,"Other TRS";#N/A,#N/A,FALSE,"SO2";#N/A,#N/A,FALSE,"PM";#N/A,#N/A,FALSE,"VOC";#N/A,#N/A,FALSE,"Other Toxics"}</definedName>
    <definedName name="wrn.T5COMBO._.Report._3" localSheetId="7" hidden="1">{#N/A,#N/A,FALSE,"Reconciled Quantified Sources";#N/A,#N/A,FALSE,"Source Group Splitting";#N/A,#N/A,FALSE,"CO";#N/A,#N/A,FALSE,"H2S";#N/A,#N/A,FALSE,"NOx";#N/A,#N/A,FALSE,"Other TRS";#N/A,#N/A,FALSE,"SO2";#N/A,#N/A,FALSE,"PM";#N/A,#N/A,FALSE,"VOC";#N/A,#N/A,FALSE,"Other Toxics"}</definedName>
    <definedName name="wrn.T5COMBO._.Report._3" localSheetId="14" hidden="1">{#N/A,#N/A,FALSE,"Reconciled Quantified Sources";#N/A,#N/A,FALSE,"Source Group Splitting";#N/A,#N/A,FALSE,"CO";#N/A,#N/A,FALSE,"H2S";#N/A,#N/A,FALSE,"NOx";#N/A,#N/A,FALSE,"Other TRS";#N/A,#N/A,FALSE,"SO2";#N/A,#N/A,FALSE,"PM";#N/A,#N/A,FALSE,"VOC";#N/A,#N/A,FALSE,"Other Toxics"}</definedName>
    <definedName name="wrn.T5COMBO._.Report._3" hidden="1">{#N/A,#N/A,FALSE,"Reconciled Quantified Sources";#N/A,#N/A,FALSE,"Source Group Splitting";#N/A,#N/A,FALSE,"CO";#N/A,#N/A,FALSE,"H2S";#N/A,#N/A,FALSE,"NOx";#N/A,#N/A,FALSE,"Other TRS";#N/A,#N/A,FALSE,"SO2";#N/A,#N/A,FALSE,"PM";#N/A,#N/A,FALSE,"VOC";#N/A,#N/A,FALSE,"Other Toxics"}</definedName>
    <definedName name="wrn.T5COMBO._.Report._3_1" localSheetId="12" hidden="1">{#N/A,#N/A,FALSE,"Reconciled Quantified Sources";#N/A,#N/A,FALSE,"Source Group Splitting";#N/A,#N/A,FALSE,"CO";#N/A,#N/A,FALSE,"H2S";#N/A,#N/A,FALSE,"NOx";#N/A,#N/A,FALSE,"Other TRS";#N/A,#N/A,FALSE,"SO2";#N/A,#N/A,FALSE,"PM";#N/A,#N/A,FALSE,"VOC";#N/A,#N/A,FALSE,"Other Toxics"}</definedName>
    <definedName name="wrn.T5COMBO._.Report._3_1" localSheetId="7" hidden="1">{#N/A,#N/A,FALSE,"Reconciled Quantified Sources";#N/A,#N/A,FALSE,"Source Group Splitting";#N/A,#N/A,FALSE,"CO";#N/A,#N/A,FALSE,"H2S";#N/A,#N/A,FALSE,"NOx";#N/A,#N/A,FALSE,"Other TRS";#N/A,#N/A,FALSE,"SO2";#N/A,#N/A,FALSE,"PM";#N/A,#N/A,FALSE,"VOC";#N/A,#N/A,FALSE,"Other Toxics"}</definedName>
    <definedName name="wrn.T5COMBO._.Report._3_1" localSheetId="14" hidden="1">{#N/A,#N/A,FALSE,"Reconciled Quantified Sources";#N/A,#N/A,FALSE,"Source Group Splitting";#N/A,#N/A,FALSE,"CO";#N/A,#N/A,FALSE,"H2S";#N/A,#N/A,FALSE,"NOx";#N/A,#N/A,FALSE,"Other TRS";#N/A,#N/A,FALSE,"SO2";#N/A,#N/A,FALSE,"PM";#N/A,#N/A,FALSE,"VOC";#N/A,#N/A,FALSE,"Other Toxics"}</definedName>
    <definedName name="wrn.T5COMBO._.Report._3_1" hidden="1">{#N/A,#N/A,FALSE,"Reconciled Quantified Sources";#N/A,#N/A,FALSE,"Source Group Splitting";#N/A,#N/A,FALSE,"CO";#N/A,#N/A,FALSE,"H2S";#N/A,#N/A,FALSE,"NOx";#N/A,#N/A,FALSE,"Other TRS";#N/A,#N/A,FALSE,"SO2";#N/A,#N/A,FALSE,"PM";#N/A,#N/A,FALSE,"VOC";#N/A,#N/A,FALSE,"Other Toxics"}</definedName>
    <definedName name="wrn.T5COMBO._.Report._3_1_1" localSheetId="12" hidden="1">{#N/A,#N/A,FALSE,"Reconciled Quantified Sources";#N/A,#N/A,FALSE,"Source Group Splitting";#N/A,#N/A,FALSE,"CO";#N/A,#N/A,FALSE,"H2S";#N/A,#N/A,FALSE,"NOx";#N/A,#N/A,FALSE,"Other TRS";#N/A,#N/A,FALSE,"SO2";#N/A,#N/A,FALSE,"PM";#N/A,#N/A,FALSE,"VOC";#N/A,#N/A,FALSE,"Other Toxics"}</definedName>
    <definedName name="wrn.T5COMBO._.Report._3_1_1" localSheetId="7" hidden="1">{#N/A,#N/A,FALSE,"Reconciled Quantified Sources";#N/A,#N/A,FALSE,"Source Group Splitting";#N/A,#N/A,FALSE,"CO";#N/A,#N/A,FALSE,"H2S";#N/A,#N/A,FALSE,"NOx";#N/A,#N/A,FALSE,"Other TRS";#N/A,#N/A,FALSE,"SO2";#N/A,#N/A,FALSE,"PM";#N/A,#N/A,FALSE,"VOC";#N/A,#N/A,FALSE,"Other Toxics"}</definedName>
    <definedName name="wrn.T5COMBO._.Report._3_1_1" localSheetId="14" hidden="1">{#N/A,#N/A,FALSE,"Reconciled Quantified Sources";#N/A,#N/A,FALSE,"Source Group Splitting";#N/A,#N/A,FALSE,"CO";#N/A,#N/A,FALSE,"H2S";#N/A,#N/A,FALSE,"NOx";#N/A,#N/A,FALSE,"Other TRS";#N/A,#N/A,FALSE,"SO2";#N/A,#N/A,FALSE,"PM";#N/A,#N/A,FALSE,"VOC";#N/A,#N/A,FALSE,"Other Toxics"}</definedName>
    <definedName name="wrn.T5COMBO._.Report._3_1_1" hidden="1">{#N/A,#N/A,FALSE,"Reconciled Quantified Sources";#N/A,#N/A,FALSE,"Source Group Splitting";#N/A,#N/A,FALSE,"CO";#N/A,#N/A,FALSE,"H2S";#N/A,#N/A,FALSE,"NOx";#N/A,#N/A,FALSE,"Other TRS";#N/A,#N/A,FALSE,"SO2";#N/A,#N/A,FALSE,"PM";#N/A,#N/A,FALSE,"VOC";#N/A,#N/A,FALSE,"Other Toxics"}</definedName>
    <definedName name="wrn.T5COMBO._.Report._3_1_2" localSheetId="12" hidden="1">{#N/A,#N/A,FALSE,"Reconciled Quantified Sources";#N/A,#N/A,FALSE,"Source Group Splitting";#N/A,#N/A,FALSE,"CO";#N/A,#N/A,FALSE,"H2S";#N/A,#N/A,FALSE,"NOx";#N/A,#N/A,FALSE,"Other TRS";#N/A,#N/A,FALSE,"SO2";#N/A,#N/A,FALSE,"PM";#N/A,#N/A,FALSE,"VOC";#N/A,#N/A,FALSE,"Other Toxics"}</definedName>
    <definedName name="wrn.T5COMBO._.Report._3_1_2" localSheetId="7" hidden="1">{#N/A,#N/A,FALSE,"Reconciled Quantified Sources";#N/A,#N/A,FALSE,"Source Group Splitting";#N/A,#N/A,FALSE,"CO";#N/A,#N/A,FALSE,"H2S";#N/A,#N/A,FALSE,"NOx";#N/A,#N/A,FALSE,"Other TRS";#N/A,#N/A,FALSE,"SO2";#N/A,#N/A,FALSE,"PM";#N/A,#N/A,FALSE,"VOC";#N/A,#N/A,FALSE,"Other Toxics"}</definedName>
    <definedName name="wrn.T5COMBO._.Report._3_1_2" localSheetId="14" hidden="1">{#N/A,#N/A,FALSE,"Reconciled Quantified Sources";#N/A,#N/A,FALSE,"Source Group Splitting";#N/A,#N/A,FALSE,"CO";#N/A,#N/A,FALSE,"H2S";#N/A,#N/A,FALSE,"NOx";#N/A,#N/A,FALSE,"Other TRS";#N/A,#N/A,FALSE,"SO2";#N/A,#N/A,FALSE,"PM";#N/A,#N/A,FALSE,"VOC";#N/A,#N/A,FALSE,"Other Toxics"}</definedName>
    <definedName name="wrn.T5COMBO._.Report._3_1_2" hidden="1">{#N/A,#N/A,FALSE,"Reconciled Quantified Sources";#N/A,#N/A,FALSE,"Source Group Splitting";#N/A,#N/A,FALSE,"CO";#N/A,#N/A,FALSE,"H2S";#N/A,#N/A,FALSE,"NOx";#N/A,#N/A,FALSE,"Other TRS";#N/A,#N/A,FALSE,"SO2";#N/A,#N/A,FALSE,"PM";#N/A,#N/A,FALSE,"VOC";#N/A,#N/A,FALSE,"Other Toxics"}</definedName>
    <definedName name="wrn.T5COMBO._.Report._3_2" localSheetId="12" hidden="1">{#N/A,#N/A,FALSE,"Reconciled Quantified Sources";#N/A,#N/A,FALSE,"Source Group Splitting";#N/A,#N/A,FALSE,"CO";#N/A,#N/A,FALSE,"H2S";#N/A,#N/A,FALSE,"NOx";#N/A,#N/A,FALSE,"Other TRS";#N/A,#N/A,FALSE,"SO2";#N/A,#N/A,FALSE,"PM";#N/A,#N/A,FALSE,"VOC";#N/A,#N/A,FALSE,"Other Toxics"}</definedName>
    <definedName name="wrn.T5COMBO._.Report._3_2" localSheetId="7" hidden="1">{#N/A,#N/A,FALSE,"Reconciled Quantified Sources";#N/A,#N/A,FALSE,"Source Group Splitting";#N/A,#N/A,FALSE,"CO";#N/A,#N/A,FALSE,"H2S";#N/A,#N/A,FALSE,"NOx";#N/A,#N/A,FALSE,"Other TRS";#N/A,#N/A,FALSE,"SO2";#N/A,#N/A,FALSE,"PM";#N/A,#N/A,FALSE,"VOC";#N/A,#N/A,FALSE,"Other Toxics"}</definedName>
    <definedName name="wrn.T5COMBO._.Report._3_2" localSheetId="14" hidden="1">{#N/A,#N/A,FALSE,"Reconciled Quantified Sources";#N/A,#N/A,FALSE,"Source Group Splitting";#N/A,#N/A,FALSE,"CO";#N/A,#N/A,FALSE,"H2S";#N/A,#N/A,FALSE,"NOx";#N/A,#N/A,FALSE,"Other TRS";#N/A,#N/A,FALSE,"SO2";#N/A,#N/A,FALSE,"PM";#N/A,#N/A,FALSE,"VOC";#N/A,#N/A,FALSE,"Other Toxics"}</definedName>
    <definedName name="wrn.T5COMBO._.Report._3_2" hidden="1">{#N/A,#N/A,FALSE,"Reconciled Quantified Sources";#N/A,#N/A,FALSE,"Source Group Splitting";#N/A,#N/A,FALSE,"CO";#N/A,#N/A,FALSE,"H2S";#N/A,#N/A,FALSE,"NOx";#N/A,#N/A,FALSE,"Other TRS";#N/A,#N/A,FALSE,"SO2";#N/A,#N/A,FALSE,"PM";#N/A,#N/A,FALSE,"VOC";#N/A,#N/A,FALSE,"Other Toxics"}</definedName>
    <definedName name="wrn.T5COMBO._.Report._3_2_1" localSheetId="12" hidden="1">{#N/A,#N/A,FALSE,"Reconciled Quantified Sources";#N/A,#N/A,FALSE,"Source Group Splitting";#N/A,#N/A,FALSE,"CO";#N/A,#N/A,FALSE,"H2S";#N/A,#N/A,FALSE,"NOx";#N/A,#N/A,FALSE,"Other TRS";#N/A,#N/A,FALSE,"SO2";#N/A,#N/A,FALSE,"PM";#N/A,#N/A,FALSE,"VOC";#N/A,#N/A,FALSE,"Other Toxics"}</definedName>
    <definedName name="wrn.T5COMBO._.Report._3_2_1" localSheetId="7" hidden="1">{#N/A,#N/A,FALSE,"Reconciled Quantified Sources";#N/A,#N/A,FALSE,"Source Group Splitting";#N/A,#N/A,FALSE,"CO";#N/A,#N/A,FALSE,"H2S";#N/A,#N/A,FALSE,"NOx";#N/A,#N/A,FALSE,"Other TRS";#N/A,#N/A,FALSE,"SO2";#N/A,#N/A,FALSE,"PM";#N/A,#N/A,FALSE,"VOC";#N/A,#N/A,FALSE,"Other Toxics"}</definedName>
    <definedName name="wrn.T5COMBO._.Report._3_2_1" localSheetId="14" hidden="1">{#N/A,#N/A,FALSE,"Reconciled Quantified Sources";#N/A,#N/A,FALSE,"Source Group Splitting";#N/A,#N/A,FALSE,"CO";#N/A,#N/A,FALSE,"H2S";#N/A,#N/A,FALSE,"NOx";#N/A,#N/A,FALSE,"Other TRS";#N/A,#N/A,FALSE,"SO2";#N/A,#N/A,FALSE,"PM";#N/A,#N/A,FALSE,"VOC";#N/A,#N/A,FALSE,"Other Toxics"}</definedName>
    <definedName name="wrn.T5COMBO._.Report._3_2_1" hidden="1">{#N/A,#N/A,FALSE,"Reconciled Quantified Sources";#N/A,#N/A,FALSE,"Source Group Splitting";#N/A,#N/A,FALSE,"CO";#N/A,#N/A,FALSE,"H2S";#N/A,#N/A,FALSE,"NOx";#N/A,#N/A,FALSE,"Other TRS";#N/A,#N/A,FALSE,"SO2";#N/A,#N/A,FALSE,"PM";#N/A,#N/A,FALSE,"VOC";#N/A,#N/A,FALSE,"Other Toxics"}</definedName>
    <definedName name="wrn.T5COMBO._.Report._3_2_2" localSheetId="12" hidden="1">{#N/A,#N/A,FALSE,"Reconciled Quantified Sources";#N/A,#N/A,FALSE,"Source Group Splitting";#N/A,#N/A,FALSE,"CO";#N/A,#N/A,FALSE,"H2S";#N/A,#N/A,FALSE,"NOx";#N/A,#N/A,FALSE,"Other TRS";#N/A,#N/A,FALSE,"SO2";#N/A,#N/A,FALSE,"PM";#N/A,#N/A,FALSE,"VOC";#N/A,#N/A,FALSE,"Other Toxics"}</definedName>
    <definedName name="wrn.T5COMBO._.Report._3_2_2" localSheetId="7" hidden="1">{#N/A,#N/A,FALSE,"Reconciled Quantified Sources";#N/A,#N/A,FALSE,"Source Group Splitting";#N/A,#N/A,FALSE,"CO";#N/A,#N/A,FALSE,"H2S";#N/A,#N/A,FALSE,"NOx";#N/A,#N/A,FALSE,"Other TRS";#N/A,#N/A,FALSE,"SO2";#N/A,#N/A,FALSE,"PM";#N/A,#N/A,FALSE,"VOC";#N/A,#N/A,FALSE,"Other Toxics"}</definedName>
    <definedName name="wrn.T5COMBO._.Report._3_2_2" localSheetId="14" hidden="1">{#N/A,#N/A,FALSE,"Reconciled Quantified Sources";#N/A,#N/A,FALSE,"Source Group Splitting";#N/A,#N/A,FALSE,"CO";#N/A,#N/A,FALSE,"H2S";#N/A,#N/A,FALSE,"NOx";#N/A,#N/A,FALSE,"Other TRS";#N/A,#N/A,FALSE,"SO2";#N/A,#N/A,FALSE,"PM";#N/A,#N/A,FALSE,"VOC";#N/A,#N/A,FALSE,"Other Toxics"}</definedName>
    <definedName name="wrn.T5COMBO._.Report._3_2_2" hidden="1">{#N/A,#N/A,FALSE,"Reconciled Quantified Sources";#N/A,#N/A,FALSE,"Source Group Splitting";#N/A,#N/A,FALSE,"CO";#N/A,#N/A,FALSE,"H2S";#N/A,#N/A,FALSE,"NOx";#N/A,#N/A,FALSE,"Other TRS";#N/A,#N/A,FALSE,"SO2";#N/A,#N/A,FALSE,"PM";#N/A,#N/A,FALSE,"VOC";#N/A,#N/A,FALSE,"Other Toxics"}</definedName>
    <definedName name="wrn.T5COMBO._.Report._3_3" localSheetId="12" hidden="1">{#N/A,#N/A,FALSE,"Reconciled Quantified Sources";#N/A,#N/A,FALSE,"Source Group Splitting";#N/A,#N/A,FALSE,"CO";#N/A,#N/A,FALSE,"H2S";#N/A,#N/A,FALSE,"NOx";#N/A,#N/A,FALSE,"Other TRS";#N/A,#N/A,FALSE,"SO2";#N/A,#N/A,FALSE,"PM";#N/A,#N/A,FALSE,"VOC";#N/A,#N/A,FALSE,"Other Toxics"}</definedName>
    <definedName name="wrn.T5COMBO._.Report._3_3" localSheetId="7" hidden="1">{#N/A,#N/A,FALSE,"Reconciled Quantified Sources";#N/A,#N/A,FALSE,"Source Group Splitting";#N/A,#N/A,FALSE,"CO";#N/A,#N/A,FALSE,"H2S";#N/A,#N/A,FALSE,"NOx";#N/A,#N/A,FALSE,"Other TRS";#N/A,#N/A,FALSE,"SO2";#N/A,#N/A,FALSE,"PM";#N/A,#N/A,FALSE,"VOC";#N/A,#N/A,FALSE,"Other Toxics"}</definedName>
    <definedName name="wrn.T5COMBO._.Report._3_3" localSheetId="14" hidden="1">{#N/A,#N/A,FALSE,"Reconciled Quantified Sources";#N/A,#N/A,FALSE,"Source Group Splitting";#N/A,#N/A,FALSE,"CO";#N/A,#N/A,FALSE,"H2S";#N/A,#N/A,FALSE,"NOx";#N/A,#N/A,FALSE,"Other TRS";#N/A,#N/A,FALSE,"SO2";#N/A,#N/A,FALSE,"PM";#N/A,#N/A,FALSE,"VOC";#N/A,#N/A,FALSE,"Other Toxics"}</definedName>
    <definedName name="wrn.T5COMBO._.Report._3_3" hidden="1">{#N/A,#N/A,FALSE,"Reconciled Quantified Sources";#N/A,#N/A,FALSE,"Source Group Splitting";#N/A,#N/A,FALSE,"CO";#N/A,#N/A,FALSE,"H2S";#N/A,#N/A,FALSE,"NOx";#N/A,#N/A,FALSE,"Other TRS";#N/A,#N/A,FALSE,"SO2";#N/A,#N/A,FALSE,"PM";#N/A,#N/A,FALSE,"VOC";#N/A,#N/A,FALSE,"Other Toxics"}</definedName>
    <definedName name="wrn.T5COMBO._.Report._3_3_1" localSheetId="12" hidden="1">{#N/A,#N/A,FALSE,"Reconciled Quantified Sources";#N/A,#N/A,FALSE,"Source Group Splitting";#N/A,#N/A,FALSE,"CO";#N/A,#N/A,FALSE,"H2S";#N/A,#N/A,FALSE,"NOx";#N/A,#N/A,FALSE,"Other TRS";#N/A,#N/A,FALSE,"SO2";#N/A,#N/A,FALSE,"PM";#N/A,#N/A,FALSE,"VOC";#N/A,#N/A,FALSE,"Other Toxics"}</definedName>
    <definedName name="wrn.T5COMBO._.Report._3_3_1" localSheetId="7" hidden="1">{#N/A,#N/A,FALSE,"Reconciled Quantified Sources";#N/A,#N/A,FALSE,"Source Group Splitting";#N/A,#N/A,FALSE,"CO";#N/A,#N/A,FALSE,"H2S";#N/A,#N/A,FALSE,"NOx";#N/A,#N/A,FALSE,"Other TRS";#N/A,#N/A,FALSE,"SO2";#N/A,#N/A,FALSE,"PM";#N/A,#N/A,FALSE,"VOC";#N/A,#N/A,FALSE,"Other Toxics"}</definedName>
    <definedName name="wrn.T5COMBO._.Report._3_3_1" localSheetId="14" hidden="1">{#N/A,#N/A,FALSE,"Reconciled Quantified Sources";#N/A,#N/A,FALSE,"Source Group Splitting";#N/A,#N/A,FALSE,"CO";#N/A,#N/A,FALSE,"H2S";#N/A,#N/A,FALSE,"NOx";#N/A,#N/A,FALSE,"Other TRS";#N/A,#N/A,FALSE,"SO2";#N/A,#N/A,FALSE,"PM";#N/A,#N/A,FALSE,"VOC";#N/A,#N/A,FALSE,"Other Toxics"}</definedName>
    <definedName name="wrn.T5COMBO._.Report._3_3_1" hidden="1">{#N/A,#N/A,FALSE,"Reconciled Quantified Sources";#N/A,#N/A,FALSE,"Source Group Splitting";#N/A,#N/A,FALSE,"CO";#N/A,#N/A,FALSE,"H2S";#N/A,#N/A,FALSE,"NOx";#N/A,#N/A,FALSE,"Other TRS";#N/A,#N/A,FALSE,"SO2";#N/A,#N/A,FALSE,"PM";#N/A,#N/A,FALSE,"VOC";#N/A,#N/A,FALSE,"Other Toxics"}</definedName>
    <definedName name="wrn.T5COMBO._.Report._3_3_2" localSheetId="12" hidden="1">{#N/A,#N/A,FALSE,"Reconciled Quantified Sources";#N/A,#N/A,FALSE,"Source Group Splitting";#N/A,#N/A,FALSE,"CO";#N/A,#N/A,FALSE,"H2S";#N/A,#N/A,FALSE,"NOx";#N/A,#N/A,FALSE,"Other TRS";#N/A,#N/A,FALSE,"SO2";#N/A,#N/A,FALSE,"PM";#N/A,#N/A,FALSE,"VOC";#N/A,#N/A,FALSE,"Other Toxics"}</definedName>
    <definedName name="wrn.T5COMBO._.Report._3_3_2" localSheetId="7" hidden="1">{#N/A,#N/A,FALSE,"Reconciled Quantified Sources";#N/A,#N/A,FALSE,"Source Group Splitting";#N/A,#N/A,FALSE,"CO";#N/A,#N/A,FALSE,"H2S";#N/A,#N/A,FALSE,"NOx";#N/A,#N/A,FALSE,"Other TRS";#N/A,#N/A,FALSE,"SO2";#N/A,#N/A,FALSE,"PM";#N/A,#N/A,FALSE,"VOC";#N/A,#N/A,FALSE,"Other Toxics"}</definedName>
    <definedName name="wrn.T5COMBO._.Report._3_3_2" localSheetId="14" hidden="1">{#N/A,#N/A,FALSE,"Reconciled Quantified Sources";#N/A,#N/A,FALSE,"Source Group Splitting";#N/A,#N/A,FALSE,"CO";#N/A,#N/A,FALSE,"H2S";#N/A,#N/A,FALSE,"NOx";#N/A,#N/A,FALSE,"Other TRS";#N/A,#N/A,FALSE,"SO2";#N/A,#N/A,FALSE,"PM";#N/A,#N/A,FALSE,"VOC";#N/A,#N/A,FALSE,"Other Toxics"}</definedName>
    <definedName name="wrn.T5COMBO._.Report._3_3_2" hidden="1">{#N/A,#N/A,FALSE,"Reconciled Quantified Sources";#N/A,#N/A,FALSE,"Source Group Splitting";#N/A,#N/A,FALSE,"CO";#N/A,#N/A,FALSE,"H2S";#N/A,#N/A,FALSE,"NOx";#N/A,#N/A,FALSE,"Other TRS";#N/A,#N/A,FALSE,"SO2";#N/A,#N/A,FALSE,"PM";#N/A,#N/A,FALSE,"VOC";#N/A,#N/A,FALSE,"Other Toxics"}</definedName>
    <definedName name="wrn.T5COMBO._.Report._3_4" localSheetId="12" hidden="1">{#N/A,#N/A,FALSE,"Reconciled Quantified Sources";#N/A,#N/A,FALSE,"Source Group Splitting";#N/A,#N/A,FALSE,"CO";#N/A,#N/A,FALSE,"H2S";#N/A,#N/A,FALSE,"NOx";#N/A,#N/A,FALSE,"Other TRS";#N/A,#N/A,FALSE,"SO2";#N/A,#N/A,FALSE,"PM";#N/A,#N/A,FALSE,"VOC";#N/A,#N/A,FALSE,"Other Toxics"}</definedName>
    <definedName name="wrn.T5COMBO._.Report._3_4" localSheetId="7" hidden="1">{#N/A,#N/A,FALSE,"Reconciled Quantified Sources";#N/A,#N/A,FALSE,"Source Group Splitting";#N/A,#N/A,FALSE,"CO";#N/A,#N/A,FALSE,"H2S";#N/A,#N/A,FALSE,"NOx";#N/A,#N/A,FALSE,"Other TRS";#N/A,#N/A,FALSE,"SO2";#N/A,#N/A,FALSE,"PM";#N/A,#N/A,FALSE,"VOC";#N/A,#N/A,FALSE,"Other Toxics"}</definedName>
    <definedName name="wrn.T5COMBO._.Report._3_4" localSheetId="14" hidden="1">{#N/A,#N/A,FALSE,"Reconciled Quantified Sources";#N/A,#N/A,FALSE,"Source Group Splitting";#N/A,#N/A,FALSE,"CO";#N/A,#N/A,FALSE,"H2S";#N/A,#N/A,FALSE,"NOx";#N/A,#N/A,FALSE,"Other TRS";#N/A,#N/A,FALSE,"SO2";#N/A,#N/A,FALSE,"PM";#N/A,#N/A,FALSE,"VOC";#N/A,#N/A,FALSE,"Other Toxics"}</definedName>
    <definedName name="wrn.T5COMBO._.Report._3_4" hidden="1">{#N/A,#N/A,FALSE,"Reconciled Quantified Sources";#N/A,#N/A,FALSE,"Source Group Splitting";#N/A,#N/A,FALSE,"CO";#N/A,#N/A,FALSE,"H2S";#N/A,#N/A,FALSE,"NOx";#N/A,#N/A,FALSE,"Other TRS";#N/A,#N/A,FALSE,"SO2";#N/A,#N/A,FALSE,"PM";#N/A,#N/A,FALSE,"VOC";#N/A,#N/A,FALSE,"Other Toxics"}</definedName>
    <definedName name="wrn.T5COMBO._.Report._3_4_1" localSheetId="12" hidden="1">{#N/A,#N/A,FALSE,"Reconciled Quantified Sources";#N/A,#N/A,FALSE,"Source Group Splitting";#N/A,#N/A,FALSE,"CO";#N/A,#N/A,FALSE,"H2S";#N/A,#N/A,FALSE,"NOx";#N/A,#N/A,FALSE,"Other TRS";#N/A,#N/A,FALSE,"SO2";#N/A,#N/A,FALSE,"PM";#N/A,#N/A,FALSE,"VOC";#N/A,#N/A,FALSE,"Other Toxics"}</definedName>
    <definedName name="wrn.T5COMBO._.Report._3_4_1" localSheetId="7" hidden="1">{#N/A,#N/A,FALSE,"Reconciled Quantified Sources";#N/A,#N/A,FALSE,"Source Group Splitting";#N/A,#N/A,FALSE,"CO";#N/A,#N/A,FALSE,"H2S";#N/A,#N/A,FALSE,"NOx";#N/A,#N/A,FALSE,"Other TRS";#N/A,#N/A,FALSE,"SO2";#N/A,#N/A,FALSE,"PM";#N/A,#N/A,FALSE,"VOC";#N/A,#N/A,FALSE,"Other Toxics"}</definedName>
    <definedName name="wrn.T5COMBO._.Report._3_4_1" localSheetId="14" hidden="1">{#N/A,#N/A,FALSE,"Reconciled Quantified Sources";#N/A,#N/A,FALSE,"Source Group Splitting";#N/A,#N/A,FALSE,"CO";#N/A,#N/A,FALSE,"H2S";#N/A,#N/A,FALSE,"NOx";#N/A,#N/A,FALSE,"Other TRS";#N/A,#N/A,FALSE,"SO2";#N/A,#N/A,FALSE,"PM";#N/A,#N/A,FALSE,"VOC";#N/A,#N/A,FALSE,"Other Toxics"}</definedName>
    <definedName name="wrn.T5COMBO._.Report._3_4_1" hidden="1">{#N/A,#N/A,FALSE,"Reconciled Quantified Sources";#N/A,#N/A,FALSE,"Source Group Splitting";#N/A,#N/A,FALSE,"CO";#N/A,#N/A,FALSE,"H2S";#N/A,#N/A,FALSE,"NOx";#N/A,#N/A,FALSE,"Other TRS";#N/A,#N/A,FALSE,"SO2";#N/A,#N/A,FALSE,"PM";#N/A,#N/A,FALSE,"VOC";#N/A,#N/A,FALSE,"Other Toxics"}</definedName>
    <definedName name="wrn.T5COMBO._.Report._3_4_2" localSheetId="12" hidden="1">{#N/A,#N/A,FALSE,"Reconciled Quantified Sources";#N/A,#N/A,FALSE,"Source Group Splitting";#N/A,#N/A,FALSE,"CO";#N/A,#N/A,FALSE,"H2S";#N/A,#N/A,FALSE,"NOx";#N/A,#N/A,FALSE,"Other TRS";#N/A,#N/A,FALSE,"SO2";#N/A,#N/A,FALSE,"PM";#N/A,#N/A,FALSE,"VOC";#N/A,#N/A,FALSE,"Other Toxics"}</definedName>
    <definedName name="wrn.T5COMBO._.Report._3_4_2" localSheetId="7" hidden="1">{#N/A,#N/A,FALSE,"Reconciled Quantified Sources";#N/A,#N/A,FALSE,"Source Group Splitting";#N/A,#N/A,FALSE,"CO";#N/A,#N/A,FALSE,"H2S";#N/A,#N/A,FALSE,"NOx";#N/A,#N/A,FALSE,"Other TRS";#N/A,#N/A,FALSE,"SO2";#N/A,#N/A,FALSE,"PM";#N/A,#N/A,FALSE,"VOC";#N/A,#N/A,FALSE,"Other Toxics"}</definedName>
    <definedName name="wrn.T5COMBO._.Report._3_4_2" localSheetId="14" hidden="1">{#N/A,#N/A,FALSE,"Reconciled Quantified Sources";#N/A,#N/A,FALSE,"Source Group Splitting";#N/A,#N/A,FALSE,"CO";#N/A,#N/A,FALSE,"H2S";#N/A,#N/A,FALSE,"NOx";#N/A,#N/A,FALSE,"Other TRS";#N/A,#N/A,FALSE,"SO2";#N/A,#N/A,FALSE,"PM";#N/A,#N/A,FALSE,"VOC";#N/A,#N/A,FALSE,"Other Toxics"}</definedName>
    <definedName name="wrn.T5COMBO._.Report._3_4_2" hidden="1">{#N/A,#N/A,FALSE,"Reconciled Quantified Sources";#N/A,#N/A,FALSE,"Source Group Splitting";#N/A,#N/A,FALSE,"CO";#N/A,#N/A,FALSE,"H2S";#N/A,#N/A,FALSE,"NOx";#N/A,#N/A,FALSE,"Other TRS";#N/A,#N/A,FALSE,"SO2";#N/A,#N/A,FALSE,"PM";#N/A,#N/A,FALSE,"VOC";#N/A,#N/A,FALSE,"Other Toxics"}</definedName>
    <definedName name="wrn.T5COMBO._.Report._3_5" localSheetId="12" hidden="1">{#N/A,#N/A,FALSE,"Reconciled Quantified Sources";#N/A,#N/A,FALSE,"Source Group Splitting";#N/A,#N/A,FALSE,"CO";#N/A,#N/A,FALSE,"H2S";#N/A,#N/A,FALSE,"NOx";#N/A,#N/A,FALSE,"Other TRS";#N/A,#N/A,FALSE,"SO2";#N/A,#N/A,FALSE,"PM";#N/A,#N/A,FALSE,"VOC";#N/A,#N/A,FALSE,"Other Toxics"}</definedName>
    <definedName name="wrn.T5COMBO._.Report._3_5" localSheetId="7" hidden="1">{#N/A,#N/A,FALSE,"Reconciled Quantified Sources";#N/A,#N/A,FALSE,"Source Group Splitting";#N/A,#N/A,FALSE,"CO";#N/A,#N/A,FALSE,"H2S";#N/A,#N/A,FALSE,"NOx";#N/A,#N/A,FALSE,"Other TRS";#N/A,#N/A,FALSE,"SO2";#N/A,#N/A,FALSE,"PM";#N/A,#N/A,FALSE,"VOC";#N/A,#N/A,FALSE,"Other Toxics"}</definedName>
    <definedName name="wrn.T5COMBO._.Report._3_5" localSheetId="14" hidden="1">{#N/A,#N/A,FALSE,"Reconciled Quantified Sources";#N/A,#N/A,FALSE,"Source Group Splitting";#N/A,#N/A,FALSE,"CO";#N/A,#N/A,FALSE,"H2S";#N/A,#N/A,FALSE,"NOx";#N/A,#N/A,FALSE,"Other TRS";#N/A,#N/A,FALSE,"SO2";#N/A,#N/A,FALSE,"PM";#N/A,#N/A,FALSE,"VOC";#N/A,#N/A,FALSE,"Other Toxics"}</definedName>
    <definedName name="wrn.T5COMBO._.Report._3_5" hidden="1">{#N/A,#N/A,FALSE,"Reconciled Quantified Sources";#N/A,#N/A,FALSE,"Source Group Splitting";#N/A,#N/A,FALSE,"CO";#N/A,#N/A,FALSE,"H2S";#N/A,#N/A,FALSE,"NOx";#N/A,#N/A,FALSE,"Other TRS";#N/A,#N/A,FALSE,"SO2";#N/A,#N/A,FALSE,"PM";#N/A,#N/A,FALSE,"VOC";#N/A,#N/A,FALSE,"Other Toxics"}</definedName>
    <definedName name="wrn.T5COMBO._.Report._3_5_1" localSheetId="12" hidden="1">{#N/A,#N/A,FALSE,"Reconciled Quantified Sources";#N/A,#N/A,FALSE,"Source Group Splitting";#N/A,#N/A,FALSE,"CO";#N/A,#N/A,FALSE,"H2S";#N/A,#N/A,FALSE,"NOx";#N/A,#N/A,FALSE,"Other TRS";#N/A,#N/A,FALSE,"SO2";#N/A,#N/A,FALSE,"PM";#N/A,#N/A,FALSE,"VOC";#N/A,#N/A,FALSE,"Other Toxics"}</definedName>
    <definedName name="wrn.T5COMBO._.Report._3_5_1" localSheetId="7" hidden="1">{#N/A,#N/A,FALSE,"Reconciled Quantified Sources";#N/A,#N/A,FALSE,"Source Group Splitting";#N/A,#N/A,FALSE,"CO";#N/A,#N/A,FALSE,"H2S";#N/A,#N/A,FALSE,"NOx";#N/A,#N/A,FALSE,"Other TRS";#N/A,#N/A,FALSE,"SO2";#N/A,#N/A,FALSE,"PM";#N/A,#N/A,FALSE,"VOC";#N/A,#N/A,FALSE,"Other Toxics"}</definedName>
    <definedName name="wrn.T5COMBO._.Report._3_5_1" localSheetId="14" hidden="1">{#N/A,#N/A,FALSE,"Reconciled Quantified Sources";#N/A,#N/A,FALSE,"Source Group Splitting";#N/A,#N/A,FALSE,"CO";#N/A,#N/A,FALSE,"H2S";#N/A,#N/A,FALSE,"NOx";#N/A,#N/A,FALSE,"Other TRS";#N/A,#N/A,FALSE,"SO2";#N/A,#N/A,FALSE,"PM";#N/A,#N/A,FALSE,"VOC";#N/A,#N/A,FALSE,"Other Toxics"}</definedName>
    <definedName name="wrn.T5COMBO._.Report._3_5_1" hidden="1">{#N/A,#N/A,FALSE,"Reconciled Quantified Sources";#N/A,#N/A,FALSE,"Source Group Splitting";#N/A,#N/A,FALSE,"CO";#N/A,#N/A,FALSE,"H2S";#N/A,#N/A,FALSE,"NOx";#N/A,#N/A,FALSE,"Other TRS";#N/A,#N/A,FALSE,"SO2";#N/A,#N/A,FALSE,"PM";#N/A,#N/A,FALSE,"VOC";#N/A,#N/A,FALSE,"Other Toxics"}</definedName>
    <definedName name="wrn.T5COMBO._.Report._3_5_2" localSheetId="12" hidden="1">{#N/A,#N/A,FALSE,"Reconciled Quantified Sources";#N/A,#N/A,FALSE,"Source Group Splitting";#N/A,#N/A,FALSE,"CO";#N/A,#N/A,FALSE,"H2S";#N/A,#N/A,FALSE,"NOx";#N/A,#N/A,FALSE,"Other TRS";#N/A,#N/A,FALSE,"SO2";#N/A,#N/A,FALSE,"PM";#N/A,#N/A,FALSE,"VOC";#N/A,#N/A,FALSE,"Other Toxics"}</definedName>
    <definedName name="wrn.T5COMBO._.Report._3_5_2" localSheetId="7" hidden="1">{#N/A,#N/A,FALSE,"Reconciled Quantified Sources";#N/A,#N/A,FALSE,"Source Group Splitting";#N/A,#N/A,FALSE,"CO";#N/A,#N/A,FALSE,"H2S";#N/A,#N/A,FALSE,"NOx";#N/A,#N/A,FALSE,"Other TRS";#N/A,#N/A,FALSE,"SO2";#N/A,#N/A,FALSE,"PM";#N/A,#N/A,FALSE,"VOC";#N/A,#N/A,FALSE,"Other Toxics"}</definedName>
    <definedName name="wrn.T5COMBO._.Report._3_5_2" localSheetId="14" hidden="1">{#N/A,#N/A,FALSE,"Reconciled Quantified Sources";#N/A,#N/A,FALSE,"Source Group Splitting";#N/A,#N/A,FALSE,"CO";#N/A,#N/A,FALSE,"H2S";#N/A,#N/A,FALSE,"NOx";#N/A,#N/A,FALSE,"Other TRS";#N/A,#N/A,FALSE,"SO2";#N/A,#N/A,FALSE,"PM";#N/A,#N/A,FALSE,"VOC";#N/A,#N/A,FALSE,"Other Toxics"}</definedName>
    <definedName name="wrn.T5COMBO._.Report._3_5_2" hidden="1">{#N/A,#N/A,FALSE,"Reconciled Quantified Sources";#N/A,#N/A,FALSE,"Source Group Splitting";#N/A,#N/A,FALSE,"CO";#N/A,#N/A,FALSE,"H2S";#N/A,#N/A,FALSE,"NOx";#N/A,#N/A,FALSE,"Other TRS";#N/A,#N/A,FALSE,"SO2";#N/A,#N/A,FALSE,"PM";#N/A,#N/A,FALSE,"VOC";#N/A,#N/A,FALSE,"Other Toxics"}</definedName>
    <definedName name="wrn.T5COMBO._.Report._4" localSheetId="12" hidden="1">{#N/A,#N/A,FALSE,"Reconciled Quantified Sources";#N/A,#N/A,FALSE,"Source Group Splitting";#N/A,#N/A,FALSE,"CO";#N/A,#N/A,FALSE,"H2S";#N/A,#N/A,FALSE,"NOx";#N/A,#N/A,FALSE,"Other TRS";#N/A,#N/A,FALSE,"SO2";#N/A,#N/A,FALSE,"PM";#N/A,#N/A,FALSE,"VOC";#N/A,#N/A,FALSE,"Other Toxics"}</definedName>
    <definedName name="wrn.T5COMBO._.Report._4" localSheetId="7" hidden="1">{#N/A,#N/A,FALSE,"Reconciled Quantified Sources";#N/A,#N/A,FALSE,"Source Group Splitting";#N/A,#N/A,FALSE,"CO";#N/A,#N/A,FALSE,"H2S";#N/A,#N/A,FALSE,"NOx";#N/A,#N/A,FALSE,"Other TRS";#N/A,#N/A,FALSE,"SO2";#N/A,#N/A,FALSE,"PM";#N/A,#N/A,FALSE,"VOC";#N/A,#N/A,FALSE,"Other Toxics"}</definedName>
    <definedName name="wrn.T5COMBO._.Report._4" localSheetId="14" hidden="1">{#N/A,#N/A,FALSE,"Reconciled Quantified Sources";#N/A,#N/A,FALSE,"Source Group Splitting";#N/A,#N/A,FALSE,"CO";#N/A,#N/A,FALSE,"H2S";#N/A,#N/A,FALSE,"NOx";#N/A,#N/A,FALSE,"Other TRS";#N/A,#N/A,FALSE,"SO2";#N/A,#N/A,FALSE,"PM";#N/A,#N/A,FALSE,"VOC";#N/A,#N/A,FALSE,"Other Toxics"}</definedName>
    <definedName name="wrn.T5COMBO._.Report._4" hidden="1">{#N/A,#N/A,FALSE,"Reconciled Quantified Sources";#N/A,#N/A,FALSE,"Source Group Splitting";#N/A,#N/A,FALSE,"CO";#N/A,#N/A,FALSE,"H2S";#N/A,#N/A,FALSE,"NOx";#N/A,#N/A,FALSE,"Other TRS";#N/A,#N/A,FALSE,"SO2";#N/A,#N/A,FALSE,"PM";#N/A,#N/A,FALSE,"VOC";#N/A,#N/A,FALSE,"Other Toxics"}</definedName>
    <definedName name="wrn.T5COMBO._.Report._4_1" localSheetId="12" hidden="1">{#N/A,#N/A,FALSE,"Reconciled Quantified Sources";#N/A,#N/A,FALSE,"Source Group Splitting";#N/A,#N/A,FALSE,"CO";#N/A,#N/A,FALSE,"H2S";#N/A,#N/A,FALSE,"NOx";#N/A,#N/A,FALSE,"Other TRS";#N/A,#N/A,FALSE,"SO2";#N/A,#N/A,FALSE,"PM";#N/A,#N/A,FALSE,"VOC";#N/A,#N/A,FALSE,"Other Toxics"}</definedName>
    <definedName name="wrn.T5COMBO._.Report._4_1" localSheetId="7" hidden="1">{#N/A,#N/A,FALSE,"Reconciled Quantified Sources";#N/A,#N/A,FALSE,"Source Group Splitting";#N/A,#N/A,FALSE,"CO";#N/A,#N/A,FALSE,"H2S";#N/A,#N/A,FALSE,"NOx";#N/A,#N/A,FALSE,"Other TRS";#N/A,#N/A,FALSE,"SO2";#N/A,#N/A,FALSE,"PM";#N/A,#N/A,FALSE,"VOC";#N/A,#N/A,FALSE,"Other Toxics"}</definedName>
    <definedName name="wrn.T5COMBO._.Report._4_1" localSheetId="14" hidden="1">{#N/A,#N/A,FALSE,"Reconciled Quantified Sources";#N/A,#N/A,FALSE,"Source Group Splitting";#N/A,#N/A,FALSE,"CO";#N/A,#N/A,FALSE,"H2S";#N/A,#N/A,FALSE,"NOx";#N/A,#N/A,FALSE,"Other TRS";#N/A,#N/A,FALSE,"SO2";#N/A,#N/A,FALSE,"PM";#N/A,#N/A,FALSE,"VOC";#N/A,#N/A,FALSE,"Other Toxics"}</definedName>
    <definedName name="wrn.T5COMBO._.Report._4_1" hidden="1">{#N/A,#N/A,FALSE,"Reconciled Quantified Sources";#N/A,#N/A,FALSE,"Source Group Splitting";#N/A,#N/A,FALSE,"CO";#N/A,#N/A,FALSE,"H2S";#N/A,#N/A,FALSE,"NOx";#N/A,#N/A,FALSE,"Other TRS";#N/A,#N/A,FALSE,"SO2";#N/A,#N/A,FALSE,"PM";#N/A,#N/A,FALSE,"VOC";#N/A,#N/A,FALSE,"Other Toxics"}</definedName>
    <definedName name="wrn.T5COMBO._.Report._4_1_1" localSheetId="12" hidden="1">{#N/A,#N/A,FALSE,"Reconciled Quantified Sources";#N/A,#N/A,FALSE,"Source Group Splitting";#N/A,#N/A,FALSE,"CO";#N/A,#N/A,FALSE,"H2S";#N/A,#N/A,FALSE,"NOx";#N/A,#N/A,FALSE,"Other TRS";#N/A,#N/A,FALSE,"SO2";#N/A,#N/A,FALSE,"PM";#N/A,#N/A,FALSE,"VOC";#N/A,#N/A,FALSE,"Other Toxics"}</definedName>
    <definedName name="wrn.T5COMBO._.Report._4_1_1" localSheetId="7" hidden="1">{#N/A,#N/A,FALSE,"Reconciled Quantified Sources";#N/A,#N/A,FALSE,"Source Group Splitting";#N/A,#N/A,FALSE,"CO";#N/A,#N/A,FALSE,"H2S";#N/A,#N/A,FALSE,"NOx";#N/A,#N/A,FALSE,"Other TRS";#N/A,#N/A,FALSE,"SO2";#N/A,#N/A,FALSE,"PM";#N/A,#N/A,FALSE,"VOC";#N/A,#N/A,FALSE,"Other Toxics"}</definedName>
    <definedName name="wrn.T5COMBO._.Report._4_1_1" localSheetId="14" hidden="1">{#N/A,#N/A,FALSE,"Reconciled Quantified Sources";#N/A,#N/A,FALSE,"Source Group Splitting";#N/A,#N/A,FALSE,"CO";#N/A,#N/A,FALSE,"H2S";#N/A,#N/A,FALSE,"NOx";#N/A,#N/A,FALSE,"Other TRS";#N/A,#N/A,FALSE,"SO2";#N/A,#N/A,FALSE,"PM";#N/A,#N/A,FALSE,"VOC";#N/A,#N/A,FALSE,"Other Toxics"}</definedName>
    <definedName name="wrn.T5COMBO._.Report._4_1_1" hidden="1">{#N/A,#N/A,FALSE,"Reconciled Quantified Sources";#N/A,#N/A,FALSE,"Source Group Splitting";#N/A,#N/A,FALSE,"CO";#N/A,#N/A,FALSE,"H2S";#N/A,#N/A,FALSE,"NOx";#N/A,#N/A,FALSE,"Other TRS";#N/A,#N/A,FALSE,"SO2";#N/A,#N/A,FALSE,"PM";#N/A,#N/A,FALSE,"VOC";#N/A,#N/A,FALSE,"Other Toxics"}</definedName>
    <definedName name="wrn.T5COMBO._.Report._4_1_2" localSheetId="12" hidden="1">{#N/A,#N/A,FALSE,"Reconciled Quantified Sources";#N/A,#N/A,FALSE,"Source Group Splitting";#N/A,#N/A,FALSE,"CO";#N/A,#N/A,FALSE,"H2S";#N/A,#N/A,FALSE,"NOx";#N/A,#N/A,FALSE,"Other TRS";#N/A,#N/A,FALSE,"SO2";#N/A,#N/A,FALSE,"PM";#N/A,#N/A,FALSE,"VOC";#N/A,#N/A,FALSE,"Other Toxics"}</definedName>
    <definedName name="wrn.T5COMBO._.Report._4_1_2" localSheetId="7" hidden="1">{#N/A,#N/A,FALSE,"Reconciled Quantified Sources";#N/A,#N/A,FALSE,"Source Group Splitting";#N/A,#N/A,FALSE,"CO";#N/A,#N/A,FALSE,"H2S";#N/A,#N/A,FALSE,"NOx";#N/A,#N/A,FALSE,"Other TRS";#N/A,#N/A,FALSE,"SO2";#N/A,#N/A,FALSE,"PM";#N/A,#N/A,FALSE,"VOC";#N/A,#N/A,FALSE,"Other Toxics"}</definedName>
    <definedName name="wrn.T5COMBO._.Report._4_1_2" localSheetId="14" hidden="1">{#N/A,#N/A,FALSE,"Reconciled Quantified Sources";#N/A,#N/A,FALSE,"Source Group Splitting";#N/A,#N/A,FALSE,"CO";#N/A,#N/A,FALSE,"H2S";#N/A,#N/A,FALSE,"NOx";#N/A,#N/A,FALSE,"Other TRS";#N/A,#N/A,FALSE,"SO2";#N/A,#N/A,FALSE,"PM";#N/A,#N/A,FALSE,"VOC";#N/A,#N/A,FALSE,"Other Toxics"}</definedName>
    <definedName name="wrn.T5COMBO._.Report._4_1_2" hidden="1">{#N/A,#N/A,FALSE,"Reconciled Quantified Sources";#N/A,#N/A,FALSE,"Source Group Splitting";#N/A,#N/A,FALSE,"CO";#N/A,#N/A,FALSE,"H2S";#N/A,#N/A,FALSE,"NOx";#N/A,#N/A,FALSE,"Other TRS";#N/A,#N/A,FALSE,"SO2";#N/A,#N/A,FALSE,"PM";#N/A,#N/A,FALSE,"VOC";#N/A,#N/A,FALSE,"Other Toxics"}</definedName>
    <definedName name="wrn.T5COMBO._.Report._4_2" localSheetId="12" hidden="1">{#N/A,#N/A,FALSE,"Reconciled Quantified Sources";#N/A,#N/A,FALSE,"Source Group Splitting";#N/A,#N/A,FALSE,"CO";#N/A,#N/A,FALSE,"H2S";#N/A,#N/A,FALSE,"NOx";#N/A,#N/A,FALSE,"Other TRS";#N/A,#N/A,FALSE,"SO2";#N/A,#N/A,FALSE,"PM";#N/A,#N/A,FALSE,"VOC";#N/A,#N/A,FALSE,"Other Toxics"}</definedName>
    <definedName name="wrn.T5COMBO._.Report._4_2" localSheetId="7" hidden="1">{#N/A,#N/A,FALSE,"Reconciled Quantified Sources";#N/A,#N/A,FALSE,"Source Group Splitting";#N/A,#N/A,FALSE,"CO";#N/A,#N/A,FALSE,"H2S";#N/A,#N/A,FALSE,"NOx";#N/A,#N/A,FALSE,"Other TRS";#N/A,#N/A,FALSE,"SO2";#N/A,#N/A,FALSE,"PM";#N/A,#N/A,FALSE,"VOC";#N/A,#N/A,FALSE,"Other Toxics"}</definedName>
    <definedName name="wrn.T5COMBO._.Report._4_2" localSheetId="14" hidden="1">{#N/A,#N/A,FALSE,"Reconciled Quantified Sources";#N/A,#N/A,FALSE,"Source Group Splitting";#N/A,#N/A,FALSE,"CO";#N/A,#N/A,FALSE,"H2S";#N/A,#N/A,FALSE,"NOx";#N/A,#N/A,FALSE,"Other TRS";#N/A,#N/A,FALSE,"SO2";#N/A,#N/A,FALSE,"PM";#N/A,#N/A,FALSE,"VOC";#N/A,#N/A,FALSE,"Other Toxics"}</definedName>
    <definedName name="wrn.T5COMBO._.Report._4_2" hidden="1">{#N/A,#N/A,FALSE,"Reconciled Quantified Sources";#N/A,#N/A,FALSE,"Source Group Splitting";#N/A,#N/A,FALSE,"CO";#N/A,#N/A,FALSE,"H2S";#N/A,#N/A,FALSE,"NOx";#N/A,#N/A,FALSE,"Other TRS";#N/A,#N/A,FALSE,"SO2";#N/A,#N/A,FALSE,"PM";#N/A,#N/A,FALSE,"VOC";#N/A,#N/A,FALSE,"Other Toxics"}</definedName>
    <definedName name="wrn.T5COMBO._.Report._4_2_1" localSheetId="12" hidden="1">{#N/A,#N/A,FALSE,"Reconciled Quantified Sources";#N/A,#N/A,FALSE,"Source Group Splitting";#N/A,#N/A,FALSE,"CO";#N/A,#N/A,FALSE,"H2S";#N/A,#N/A,FALSE,"NOx";#N/A,#N/A,FALSE,"Other TRS";#N/A,#N/A,FALSE,"SO2";#N/A,#N/A,FALSE,"PM";#N/A,#N/A,FALSE,"VOC";#N/A,#N/A,FALSE,"Other Toxics"}</definedName>
    <definedName name="wrn.T5COMBO._.Report._4_2_1" localSheetId="7" hidden="1">{#N/A,#N/A,FALSE,"Reconciled Quantified Sources";#N/A,#N/A,FALSE,"Source Group Splitting";#N/A,#N/A,FALSE,"CO";#N/A,#N/A,FALSE,"H2S";#N/A,#N/A,FALSE,"NOx";#N/A,#N/A,FALSE,"Other TRS";#N/A,#N/A,FALSE,"SO2";#N/A,#N/A,FALSE,"PM";#N/A,#N/A,FALSE,"VOC";#N/A,#N/A,FALSE,"Other Toxics"}</definedName>
    <definedName name="wrn.T5COMBO._.Report._4_2_1" localSheetId="14" hidden="1">{#N/A,#N/A,FALSE,"Reconciled Quantified Sources";#N/A,#N/A,FALSE,"Source Group Splitting";#N/A,#N/A,FALSE,"CO";#N/A,#N/A,FALSE,"H2S";#N/A,#N/A,FALSE,"NOx";#N/A,#N/A,FALSE,"Other TRS";#N/A,#N/A,FALSE,"SO2";#N/A,#N/A,FALSE,"PM";#N/A,#N/A,FALSE,"VOC";#N/A,#N/A,FALSE,"Other Toxics"}</definedName>
    <definedName name="wrn.T5COMBO._.Report._4_2_1" hidden="1">{#N/A,#N/A,FALSE,"Reconciled Quantified Sources";#N/A,#N/A,FALSE,"Source Group Splitting";#N/A,#N/A,FALSE,"CO";#N/A,#N/A,FALSE,"H2S";#N/A,#N/A,FALSE,"NOx";#N/A,#N/A,FALSE,"Other TRS";#N/A,#N/A,FALSE,"SO2";#N/A,#N/A,FALSE,"PM";#N/A,#N/A,FALSE,"VOC";#N/A,#N/A,FALSE,"Other Toxics"}</definedName>
    <definedName name="wrn.T5COMBO._.Report._4_2_2" localSheetId="12" hidden="1">{#N/A,#N/A,FALSE,"Reconciled Quantified Sources";#N/A,#N/A,FALSE,"Source Group Splitting";#N/A,#N/A,FALSE,"CO";#N/A,#N/A,FALSE,"H2S";#N/A,#N/A,FALSE,"NOx";#N/A,#N/A,FALSE,"Other TRS";#N/A,#N/A,FALSE,"SO2";#N/A,#N/A,FALSE,"PM";#N/A,#N/A,FALSE,"VOC";#N/A,#N/A,FALSE,"Other Toxics"}</definedName>
    <definedName name="wrn.T5COMBO._.Report._4_2_2" localSheetId="7" hidden="1">{#N/A,#N/A,FALSE,"Reconciled Quantified Sources";#N/A,#N/A,FALSE,"Source Group Splitting";#N/A,#N/A,FALSE,"CO";#N/A,#N/A,FALSE,"H2S";#N/A,#N/A,FALSE,"NOx";#N/A,#N/A,FALSE,"Other TRS";#N/A,#N/A,FALSE,"SO2";#N/A,#N/A,FALSE,"PM";#N/A,#N/A,FALSE,"VOC";#N/A,#N/A,FALSE,"Other Toxics"}</definedName>
    <definedName name="wrn.T5COMBO._.Report._4_2_2" localSheetId="14" hidden="1">{#N/A,#N/A,FALSE,"Reconciled Quantified Sources";#N/A,#N/A,FALSE,"Source Group Splitting";#N/A,#N/A,FALSE,"CO";#N/A,#N/A,FALSE,"H2S";#N/A,#N/A,FALSE,"NOx";#N/A,#N/A,FALSE,"Other TRS";#N/A,#N/A,FALSE,"SO2";#N/A,#N/A,FALSE,"PM";#N/A,#N/A,FALSE,"VOC";#N/A,#N/A,FALSE,"Other Toxics"}</definedName>
    <definedName name="wrn.T5COMBO._.Report._4_2_2" hidden="1">{#N/A,#N/A,FALSE,"Reconciled Quantified Sources";#N/A,#N/A,FALSE,"Source Group Splitting";#N/A,#N/A,FALSE,"CO";#N/A,#N/A,FALSE,"H2S";#N/A,#N/A,FALSE,"NOx";#N/A,#N/A,FALSE,"Other TRS";#N/A,#N/A,FALSE,"SO2";#N/A,#N/A,FALSE,"PM";#N/A,#N/A,FALSE,"VOC";#N/A,#N/A,FALSE,"Other Toxics"}</definedName>
    <definedName name="wrn.T5COMBO._.Report._4_3" localSheetId="12" hidden="1">{#N/A,#N/A,FALSE,"Reconciled Quantified Sources";#N/A,#N/A,FALSE,"Source Group Splitting";#N/A,#N/A,FALSE,"CO";#N/A,#N/A,FALSE,"H2S";#N/A,#N/A,FALSE,"NOx";#N/A,#N/A,FALSE,"Other TRS";#N/A,#N/A,FALSE,"SO2";#N/A,#N/A,FALSE,"PM";#N/A,#N/A,FALSE,"VOC";#N/A,#N/A,FALSE,"Other Toxics"}</definedName>
    <definedName name="wrn.T5COMBO._.Report._4_3" localSheetId="7" hidden="1">{#N/A,#N/A,FALSE,"Reconciled Quantified Sources";#N/A,#N/A,FALSE,"Source Group Splitting";#N/A,#N/A,FALSE,"CO";#N/A,#N/A,FALSE,"H2S";#N/A,#N/A,FALSE,"NOx";#N/A,#N/A,FALSE,"Other TRS";#N/A,#N/A,FALSE,"SO2";#N/A,#N/A,FALSE,"PM";#N/A,#N/A,FALSE,"VOC";#N/A,#N/A,FALSE,"Other Toxics"}</definedName>
    <definedName name="wrn.T5COMBO._.Report._4_3" localSheetId="14" hidden="1">{#N/A,#N/A,FALSE,"Reconciled Quantified Sources";#N/A,#N/A,FALSE,"Source Group Splitting";#N/A,#N/A,FALSE,"CO";#N/A,#N/A,FALSE,"H2S";#N/A,#N/A,FALSE,"NOx";#N/A,#N/A,FALSE,"Other TRS";#N/A,#N/A,FALSE,"SO2";#N/A,#N/A,FALSE,"PM";#N/A,#N/A,FALSE,"VOC";#N/A,#N/A,FALSE,"Other Toxics"}</definedName>
    <definedName name="wrn.T5COMBO._.Report._4_3" hidden="1">{#N/A,#N/A,FALSE,"Reconciled Quantified Sources";#N/A,#N/A,FALSE,"Source Group Splitting";#N/A,#N/A,FALSE,"CO";#N/A,#N/A,FALSE,"H2S";#N/A,#N/A,FALSE,"NOx";#N/A,#N/A,FALSE,"Other TRS";#N/A,#N/A,FALSE,"SO2";#N/A,#N/A,FALSE,"PM";#N/A,#N/A,FALSE,"VOC";#N/A,#N/A,FALSE,"Other Toxics"}</definedName>
    <definedName name="wrn.T5COMBO._.Report._4_3_1" localSheetId="12" hidden="1">{#N/A,#N/A,FALSE,"Reconciled Quantified Sources";#N/A,#N/A,FALSE,"Source Group Splitting";#N/A,#N/A,FALSE,"CO";#N/A,#N/A,FALSE,"H2S";#N/A,#N/A,FALSE,"NOx";#N/A,#N/A,FALSE,"Other TRS";#N/A,#N/A,FALSE,"SO2";#N/A,#N/A,FALSE,"PM";#N/A,#N/A,FALSE,"VOC";#N/A,#N/A,FALSE,"Other Toxics"}</definedName>
    <definedName name="wrn.T5COMBO._.Report._4_3_1" localSheetId="7" hidden="1">{#N/A,#N/A,FALSE,"Reconciled Quantified Sources";#N/A,#N/A,FALSE,"Source Group Splitting";#N/A,#N/A,FALSE,"CO";#N/A,#N/A,FALSE,"H2S";#N/A,#N/A,FALSE,"NOx";#N/A,#N/A,FALSE,"Other TRS";#N/A,#N/A,FALSE,"SO2";#N/A,#N/A,FALSE,"PM";#N/A,#N/A,FALSE,"VOC";#N/A,#N/A,FALSE,"Other Toxics"}</definedName>
    <definedName name="wrn.T5COMBO._.Report._4_3_1" localSheetId="14" hidden="1">{#N/A,#N/A,FALSE,"Reconciled Quantified Sources";#N/A,#N/A,FALSE,"Source Group Splitting";#N/A,#N/A,FALSE,"CO";#N/A,#N/A,FALSE,"H2S";#N/A,#N/A,FALSE,"NOx";#N/A,#N/A,FALSE,"Other TRS";#N/A,#N/A,FALSE,"SO2";#N/A,#N/A,FALSE,"PM";#N/A,#N/A,FALSE,"VOC";#N/A,#N/A,FALSE,"Other Toxics"}</definedName>
    <definedName name="wrn.T5COMBO._.Report._4_3_1" hidden="1">{#N/A,#N/A,FALSE,"Reconciled Quantified Sources";#N/A,#N/A,FALSE,"Source Group Splitting";#N/A,#N/A,FALSE,"CO";#N/A,#N/A,FALSE,"H2S";#N/A,#N/A,FALSE,"NOx";#N/A,#N/A,FALSE,"Other TRS";#N/A,#N/A,FALSE,"SO2";#N/A,#N/A,FALSE,"PM";#N/A,#N/A,FALSE,"VOC";#N/A,#N/A,FALSE,"Other Toxics"}</definedName>
    <definedName name="wrn.T5COMBO._.Report._4_3_2" localSheetId="12" hidden="1">{#N/A,#N/A,FALSE,"Reconciled Quantified Sources";#N/A,#N/A,FALSE,"Source Group Splitting";#N/A,#N/A,FALSE,"CO";#N/A,#N/A,FALSE,"H2S";#N/A,#N/A,FALSE,"NOx";#N/A,#N/A,FALSE,"Other TRS";#N/A,#N/A,FALSE,"SO2";#N/A,#N/A,FALSE,"PM";#N/A,#N/A,FALSE,"VOC";#N/A,#N/A,FALSE,"Other Toxics"}</definedName>
    <definedName name="wrn.T5COMBO._.Report._4_3_2" localSheetId="7" hidden="1">{#N/A,#N/A,FALSE,"Reconciled Quantified Sources";#N/A,#N/A,FALSE,"Source Group Splitting";#N/A,#N/A,FALSE,"CO";#N/A,#N/A,FALSE,"H2S";#N/A,#N/A,FALSE,"NOx";#N/A,#N/A,FALSE,"Other TRS";#N/A,#N/A,FALSE,"SO2";#N/A,#N/A,FALSE,"PM";#N/A,#N/A,FALSE,"VOC";#N/A,#N/A,FALSE,"Other Toxics"}</definedName>
    <definedName name="wrn.T5COMBO._.Report._4_3_2" localSheetId="14" hidden="1">{#N/A,#N/A,FALSE,"Reconciled Quantified Sources";#N/A,#N/A,FALSE,"Source Group Splitting";#N/A,#N/A,FALSE,"CO";#N/A,#N/A,FALSE,"H2S";#N/A,#N/A,FALSE,"NOx";#N/A,#N/A,FALSE,"Other TRS";#N/A,#N/A,FALSE,"SO2";#N/A,#N/A,FALSE,"PM";#N/A,#N/A,FALSE,"VOC";#N/A,#N/A,FALSE,"Other Toxics"}</definedName>
    <definedName name="wrn.T5COMBO._.Report._4_3_2" hidden="1">{#N/A,#N/A,FALSE,"Reconciled Quantified Sources";#N/A,#N/A,FALSE,"Source Group Splitting";#N/A,#N/A,FALSE,"CO";#N/A,#N/A,FALSE,"H2S";#N/A,#N/A,FALSE,"NOx";#N/A,#N/A,FALSE,"Other TRS";#N/A,#N/A,FALSE,"SO2";#N/A,#N/A,FALSE,"PM";#N/A,#N/A,FALSE,"VOC";#N/A,#N/A,FALSE,"Other Toxics"}</definedName>
    <definedName name="wrn.T5COMBO._.Report._4_4" localSheetId="12" hidden="1">{#N/A,#N/A,FALSE,"Reconciled Quantified Sources";#N/A,#N/A,FALSE,"Source Group Splitting";#N/A,#N/A,FALSE,"CO";#N/A,#N/A,FALSE,"H2S";#N/A,#N/A,FALSE,"NOx";#N/A,#N/A,FALSE,"Other TRS";#N/A,#N/A,FALSE,"SO2";#N/A,#N/A,FALSE,"PM";#N/A,#N/A,FALSE,"VOC";#N/A,#N/A,FALSE,"Other Toxics"}</definedName>
    <definedName name="wrn.T5COMBO._.Report._4_4" localSheetId="7" hidden="1">{#N/A,#N/A,FALSE,"Reconciled Quantified Sources";#N/A,#N/A,FALSE,"Source Group Splitting";#N/A,#N/A,FALSE,"CO";#N/A,#N/A,FALSE,"H2S";#N/A,#N/A,FALSE,"NOx";#N/A,#N/A,FALSE,"Other TRS";#N/A,#N/A,FALSE,"SO2";#N/A,#N/A,FALSE,"PM";#N/A,#N/A,FALSE,"VOC";#N/A,#N/A,FALSE,"Other Toxics"}</definedName>
    <definedName name="wrn.T5COMBO._.Report._4_4" localSheetId="14" hidden="1">{#N/A,#N/A,FALSE,"Reconciled Quantified Sources";#N/A,#N/A,FALSE,"Source Group Splitting";#N/A,#N/A,FALSE,"CO";#N/A,#N/A,FALSE,"H2S";#N/A,#N/A,FALSE,"NOx";#N/A,#N/A,FALSE,"Other TRS";#N/A,#N/A,FALSE,"SO2";#N/A,#N/A,FALSE,"PM";#N/A,#N/A,FALSE,"VOC";#N/A,#N/A,FALSE,"Other Toxics"}</definedName>
    <definedName name="wrn.T5COMBO._.Report._4_4" hidden="1">{#N/A,#N/A,FALSE,"Reconciled Quantified Sources";#N/A,#N/A,FALSE,"Source Group Splitting";#N/A,#N/A,FALSE,"CO";#N/A,#N/A,FALSE,"H2S";#N/A,#N/A,FALSE,"NOx";#N/A,#N/A,FALSE,"Other TRS";#N/A,#N/A,FALSE,"SO2";#N/A,#N/A,FALSE,"PM";#N/A,#N/A,FALSE,"VOC";#N/A,#N/A,FALSE,"Other Toxics"}</definedName>
    <definedName name="wrn.T5COMBO._.Report._4_4_1" localSheetId="12" hidden="1">{#N/A,#N/A,FALSE,"Reconciled Quantified Sources";#N/A,#N/A,FALSE,"Source Group Splitting";#N/A,#N/A,FALSE,"CO";#N/A,#N/A,FALSE,"H2S";#N/A,#N/A,FALSE,"NOx";#N/A,#N/A,FALSE,"Other TRS";#N/A,#N/A,FALSE,"SO2";#N/A,#N/A,FALSE,"PM";#N/A,#N/A,FALSE,"VOC";#N/A,#N/A,FALSE,"Other Toxics"}</definedName>
    <definedName name="wrn.T5COMBO._.Report._4_4_1" localSheetId="7" hidden="1">{#N/A,#N/A,FALSE,"Reconciled Quantified Sources";#N/A,#N/A,FALSE,"Source Group Splitting";#N/A,#N/A,FALSE,"CO";#N/A,#N/A,FALSE,"H2S";#N/A,#N/A,FALSE,"NOx";#N/A,#N/A,FALSE,"Other TRS";#N/A,#N/A,FALSE,"SO2";#N/A,#N/A,FALSE,"PM";#N/A,#N/A,FALSE,"VOC";#N/A,#N/A,FALSE,"Other Toxics"}</definedName>
    <definedName name="wrn.T5COMBO._.Report._4_4_1" localSheetId="14" hidden="1">{#N/A,#N/A,FALSE,"Reconciled Quantified Sources";#N/A,#N/A,FALSE,"Source Group Splitting";#N/A,#N/A,FALSE,"CO";#N/A,#N/A,FALSE,"H2S";#N/A,#N/A,FALSE,"NOx";#N/A,#N/A,FALSE,"Other TRS";#N/A,#N/A,FALSE,"SO2";#N/A,#N/A,FALSE,"PM";#N/A,#N/A,FALSE,"VOC";#N/A,#N/A,FALSE,"Other Toxics"}</definedName>
    <definedName name="wrn.T5COMBO._.Report._4_4_1" hidden="1">{#N/A,#N/A,FALSE,"Reconciled Quantified Sources";#N/A,#N/A,FALSE,"Source Group Splitting";#N/A,#N/A,FALSE,"CO";#N/A,#N/A,FALSE,"H2S";#N/A,#N/A,FALSE,"NOx";#N/A,#N/A,FALSE,"Other TRS";#N/A,#N/A,FALSE,"SO2";#N/A,#N/A,FALSE,"PM";#N/A,#N/A,FALSE,"VOC";#N/A,#N/A,FALSE,"Other Toxics"}</definedName>
    <definedName name="wrn.T5COMBO._.Report._4_4_2" localSheetId="12" hidden="1">{#N/A,#N/A,FALSE,"Reconciled Quantified Sources";#N/A,#N/A,FALSE,"Source Group Splitting";#N/A,#N/A,FALSE,"CO";#N/A,#N/A,FALSE,"H2S";#N/A,#N/A,FALSE,"NOx";#N/A,#N/A,FALSE,"Other TRS";#N/A,#N/A,FALSE,"SO2";#N/A,#N/A,FALSE,"PM";#N/A,#N/A,FALSE,"VOC";#N/A,#N/A,FALSE,"Other Toxics"}</definedName>
    <definedName name="wrn.T5COMBO._.Report._4_4_2" localSheetId="7" hidden="1">{#N/A,#N/A,FALSE,"Reconciled Quantified Sources";#N/A,#N/A,FALSE,"Source Group Splitting";#N/A,#N/A,FALSE,"CO";#N/A,#N/A,FALSE,"H2S";#N/A,#N/A,FALSE,"NOx";#N/A,#N/A,FALSE,"Other TRS";#N/A,#N/A,FALSE,"SO2";#N/A,#N/A,FALSE,"PM";#N/A,#N/A,FALSE,"VOC";#N/A,#N/A,FALSE,"Other Toxics"}</definedName>
    <definedName name="wrn.T5COMBO._.Report._4_4_2" localSheetId="14" hidden="1">{#N/A,#N/A,FALSE,"Reconciled Quantified Sources";#N/A,#N/A,FALSE,"Source Group Splitting";#N/A,#N/A,FALSE,"CO";#N/A,#N/A,FALSE,"H2S";#N/A,#N/A,FALSE,"NOx";#N/A,#N/A,FALSE,"Other TRS";#N/A,#N/A,FALSE,"SO2";#N/A,#N/A,FALSE,"PM";#N/A,#N/A,FALSE,"VOC";#N/A,#N/A,FALSE,"Other Toxics"}</definedName>
    <definedName name="wrn.T5COMBO._.Report._4_4_2" hidden="1">{#N/A,#N/A,FALSE,"Reconciled Quantified Sources";#N/A,#N/A,FALSE,"Source Group Splitting";#N/A,#N/A,FALSE,"CO";#N/A,#N/A,FALSE,"H2S";#N/A,#N/A,FALSE,"NOx";#N/A,#N/A,FALSE,"Other TRS";#N/A,#N/A,FALSE,"SO2";#N/A,#N/A,FALSE,"PM";#N/A,#N/A,FALSE,"VOC";#N/A,#N/A,FALSE,"Other Toxics"}</definedName>
    <definedName name="wrn.T5COMBO._.Report._4_5" localSheetId="12" hidden="1">{#N/A,#N/A,FALSE,"Reconciled Quantified Sources";#N/A,#N/A,FALSE,"Source Group Splitting";#N/A,#N/A,FALSE,"CO";#N/A,#N/A,FALSE,"H2S";#N/A,#N/A,FALSE,"NOx";#N/A,#N/A,FALSE,"Other TRS";#N/A,#N/A,FALSE,"SO2";#N/A,#N/A,FALSE,"PM";#N/A,#N/A,FALSE,"VOC";#N/A,#N/A,FALSE,"Other Toxics"}</definedName>
    <definedName name="wrn.T5COMBO._.Report._4_5" localSheetId="7" hidden="1">{#N/A,#N/A,FALSE,"Reconciled Quantified Sources";#N/A,#N/A,FALSE,"Source Group Splitting";#N/A,#N/A,FALSE,"CO";#N/A,#N/A,FALSE,"H2S";#N/A,#N/A,FALSE,"NOx";#N/A,#N/A,FALSE,"Other TRS";#N/A,#N/A,FALSE,"SO2";#N/A,#N/A,FALSE,"PM";#N/A,#N/A,FALSE,"VOC";#N/A,#N/A,FALSE,"Other Toxics"}</definedName>
    <definedName name="wrn.T5COMBO._.Report._4_5" localSheetId="14" hidden="1">{#N/A,#N/A,FALSE,"Reconciled Quantified Sources";#N/A,#N/A,FALSE,"Source Group Splitting";#N/A,#N/A,FALSE,"CO";#N/A,#N/A,FALSE,"H2S";#N/A,#N/A,FALSE,"NOx";#N/A,#N/A,FALSE,"Other TRS";#N/A,#N/A,FALSE,"SO2";#N/A,#N/A,FALSE,"PM";#N/A,#N/A,FALSE,"VOC";#N/A,#N/A,FALSE,"Other Toxics"}</definedName>
    <definedName name="wrn.T5COMBO._.Report._4_5" hidden="1">{#N/A,#N/A,FALSE,"Reconciled Quantified Sources";#N/A,#N/A,FALSE,"Source Group Splitting";#N/A,#N/A,FALSE,"CO";#N/A,#N/A,FALSE,"H2S";#N/A,#N/A,FALSE,"NOx";#N/A,#N/A,FALSE,"Other TRS";#N/A,#N/A,FALSE,"SO2";#N/A,#N/A,FALSE,"PM";#N/A,#N/A,FALSE,"VOC";#N/A,#N/A,FALSE,"Other Toxics"}</definedName>
    <definedName name="wrn.T5COMBO._.Report._4_5_1" localSheetId="12" hidden="1">{#N/A,#N/A,FALSE,"Reconciled Quantified Sources";#N/A,#N/A,FALSE,"Source Group Splitting";#N/A,#N/A,FALSE,"CO";#N/A,#N/A,FALSE,"H2S";#N/A,#N/A,FALSE,"NOx";#N/A,#N/A,FALSE,"Other TRS";#N/A,#N/A,FALSE,"SO2";#N/A,#N/A,FALSE,"PM";#N/A,#N/A,FALSE,"VOC";#N/A,#N/A,FALSE,"Other Toxics"}</definedName>
    <definedName name="wrn.T5COMBO._.Report._4_5_1" localSheetId="7" hidden="1">{#N/A,#N/A,FALSE,"Reconciled Quantified Sources";#N/A,#N/A,FALSE,"Source Group Splitting";#N/A,#N/A,FALSE,"CO";#N/A,#N/A,FALSE,"H2S";#N/A,#N/A,FALSE,"NOx";#N/A,#N/A,FALSE,"Other TRS";#N/A,#N/A,FALSE,"SO2";#N/A,#N/A,FALSE,"PM";#N/A,#N/A,FALSE,"VOC";#N/A,#N/A,FALSE,"Other Toxics"}</definedName>
    <definedName name="wrn.T5COMBO._.Report._4_5_1" localSheetId="14" hidden="1">{#N/A,#N/A,FALSE,"Reconciled Quantified Sources";#N/A,#N/A,FALSE,"Source Group Splitting";#N/A,#N/A,FALSE,"CO";#N/A,#N/A,FALSE,"H2S";#N/A,#N/A,FALSE,"NOx";#N/A,#N/A,FALSE,"Other TRS";#N/A,#N/A,FALSE,"SO2";#N/A,#N/A,FALSE,"PM";#N/A,#N/A,FALSE,"VOC";#N/A,#N/A,FALSE,"Other Toxics"}</definedName>
    <definedName name="wrn.T5COMBO._.Report._4_5_1" hidden="1">{#N/A,#N/A,FALSE,"Reconciled Quantified Sources";#N/A,#N/A,FALSE,"Source Group Splitting";#N/A,#N/A,FALSE,"CO";#N/A,#N/A,FALSE,"H2S";#N/A,#N/A,FALSE,"NOx";#N/A,#N/A,FALSE,"Other TRS";#N/A,#N/A,FALSE,"SO2";#N/A,#N/A,FALSE,"PM";#N/A,#N/A,FALSE,"VOC";#N/A,#N/A,FALSE,"Other Toxics"}</definedName>
    <definedName name="wrn.T5COMBO._.Report._4_5_2" localSheetId="12" hidden="1">{#N/A,#N/A,FALSE,"Reconciled Quantified Sources";#N/A,#N/A,FALSE,"Source Group Splitting";#N/A,#N/A,FALSE,"CO";#N/A,#N/A,FALSE,"H2S";#N/A,#N/A,FALSE,"NOx";#N/A,#N/A,FALSE,"Other TRS";#N/A,#N/A,FALSE,"SO2";#N/A,#N/A,FALSE,"PM";#N/A,#N/A,FALSE,"VOC";#N/A,#N/A,FALSE,"Other Toxics"}</definedName>
    <definedName name="wrn.T5COMBO._.Report._4_5_2" localSheetId="7" hidden="1">{#N/A,#N/A,FALSE,"Reconciled Quantified Sources";#N/A,#N/A,FALSE,"Source Group Splitting";#N/A,#N/A,FALSE,"CO";#N/A,#N/A,FALSE,"H2S";#N/A,#N/A,FALSE,"NOx";#N/A,#N/A,FALSE,"Other TRS";#N/A,#N/A,FALSE,"SO2";#N/A,#N/A,FALSE,"PM";#N/A,#N/A,FALSE,"VOC";#N/A,#N/A,FALSE,"Other Toxics"}</definedName>
    <definedName name="wrn.T5COMBO._.Report._4_5_2" localSheetId="14" hidden="1">{#N/A,#N/A,FALSE,"Reconciled Quantified Sources";#N/A,#N/A,FALSE,"Source Group Splitting";#N/A,#N/A,FALSE,"CO";#N/A,#N/A,FALSE,"H2S";#N/A,#N/A,FALSE,"NOx";#N/A,#N/A,FALSE,"Other TRS";#N/A,#N/A,FALSE,"SO2";#N/A,#N/A,FALSE,"PM";#N/A,#N/A,FALSE,"VOC";#N/A,#N/A,FALSE,"Other Toxics"}</definedName>
    <definedName name="wrn.T5COMBO._.Report._4_5_2" hidden="1">{#N/A,#N/A,FALSE,"Reconciled Quantified Sources";#N/A,#N/A,FALSE,"Source Group Splitting";#N/A,#N/A,FALSE,"CO";#N/A,#N/A,FALSE,"H2S";#N/A,#N/A,FALSE,"NOx";#N/A,#N/A,FALSE,"Other TRS";#N/A,#N/A,FALSE,"SO2";#N/A,#N/A,FALSE,"PM";#N/A,#N/A,FALSE,"VOC";#N/A,#N/A,FALSE,"Other Toxics"}</definedName>
    <definedName name="wrn.T5COMBO._.Report._5" localSheetId="12" hidden="1">{#N/A,#N/A,FALSE,"Reconciled Quantified Sources";#N/A,#N/A,FALSE,"Source Group Splitting";#N/A,#N/A,FALSE,"CO";#N/A,#N/A,FALSE,"H2S";#N/A,#N/A,FALSE,"NOx";#N/A,#N/A,FALSE,"Other TRS";#N/A,#N/A,FALSE,"SO2";#N/A,#N/A,FALSE,"PM";#N/A,#N/A,FALSE,"VOC";#N/A,#N/A,FALSE,"Other Toxics"}</definedName>
    <definedName name="wrn.T5COMBO._.Report._5" localSheetId="7" hidden="1">{#N/A,#N/A,FALSE,"Reconciled Quantified Sources";#N/A,#N/A,FALSE,"Source Group Splitting";#N/A,#N/A,FALSE,"CO";#N/A,#N/A,FALSE,"H2S";#N/A,#N/A,FALSE,"NOx";#N/A,#N/A,FALSE,"Other TRS";#N/A,#N/A,FALSE,"SO2";#N/A,#N/A,FALSE,"PM";#N/A,#N/A,FALSE,"VOC";#N/A,#N/A,FALSE,"Other Toxics"}</definedName>
    <definedName name="wrn.T5COMBO._.Report._5" localSheetId="14" hidden="1">{#N/A,#N/A,FALSE,"Reconciled Quantified Sources";#N/A,#N/A,FALSE,"Source Group Splitting";#N/A,#N/A,FALSE,"CO";#N/A,#N/A,FALSE,"H2S";#N/A,#N/A,FALSE,"NOx";#N/A,#N/A,FALSE,"Other TRS";#N/A,#N/A,FALSE,"SO2";#N/A,#N/A,FALSE,"PM";#N/A,#N/A,FALSE,"VOC";#N/A,#N/A,FALSE,"Other Toxics"}</definedName>
    <definedName name="wrn.T5COMBO._.Report._5" hidden="1">{#N/A,#N/A,FALSE,"Reconciled Quantified Sources";#N/A,#N/A,FALSE,"Source Group Splitting";#N/A,#N/A,FALSE,"CO";#N/A,#N/A,FALSE,"H2S";#N/A,#N/A,FALSE,"NOx";#N/A,#N/A,FALSE,"Other TRS";#N/A,#N/A,FALSE,"SO2";#N/A,#N/A,FALSE,"PM";#N/A,#N/A,FALSE,"VOC";#N/A,#N/A,FALSE,"Other Toxics"}</definedName>
    <definedName name="wrn.T5COMBO._.Report._5_1" localSheetId="12" hidden="1">{#N/A,#N/A,FALSE,"Reconciled Quantified Sources";#N/A,#N/A,FALSE,"Source Group Splitting";#N/A,#N/A,FALSE,"CO";#N/A,#N/A,FALSE,"H2S";#N/A,#N/A,FALSE,"NOx";#N/A,#N/A,FALSE,"Other TRS";#N/A,#N/A,FALSE,"SO2";#N/A,#N/A,FALSE,"PM";#N/A,#N/A,FALSE,"VOC";#N/A,#N/A,FALSE,"Other Toxics"}</definedName>
    <definedName name="wrn.T5COMBO._.Report._5_1" localSheetId="7" hidden="1">{#N/A,#N/A,FALSE,"Reconciled Quantified Sources";#N/A,#N/A,FALSE,"Source Group Splitting";#N/A,#N/A,FALSE,"CO";#N/A,#N/A,FALSE,"H2S";#N/A,#N/A,FALSE,"NOx";#N/A,#N/A,FALSE,"Other TRS";#N/A,#N/A,FALSE,"SO2";#N/A,#N/A,FALSE,"PM";#N/A,#N/A,FALSE,"VOC";#N/A,#N/A,FALSE,"Other Toxics"}</definedName>
    <definedName name="wrn.T5COMBO._.Report._5_1" localSheetId="14" hidden="1">{#N/A,#N/A,FALSE,"Reconciled Quantified Sources";#N/A,#N/A,FALSE,"Source Group Splitting";#N/A,#N/A,FALSE,"CO";#N/A,#N/A,FALSE,"H2S";#N/A,#N/A,FALSE,"NOx";#N/A,#N/A,FALSE,"Other TRS";#N/A,#N/A,FALSE,"SO2";#N/A,#N/A,FALSE,"PM";#N/A,#N/A,FALSE,"VOC";#N/A,#N/A,FALSE,"Other Toxics"}</definedName>
    <definedName name="wrn.T5COMBO._.Report._5_1" hidden="1">{#N/A,#N/A,FALSE,"Reconciled Quantified Sources";#N/A,#N/A,FALSE,"Source Group Splitting";#N/A,#N/A,FALSE,"CO";#N/A,#N/A,FALSE,"H2S";#N/A,#N/A,FALSE,"NOx";#N/A,#N/A,FALSE,"Other TRS";#N/A,#N/A,FALSE,"SO2";#N/A,#N/A,FALSE,"PM";#N/A,#N/A,FALSE,"VOC";#N/A,#N/A,FALSE,"Other Toxics"}</definedName>
    <definedName name="wrn.T5COMBO._.Report._5_1_1" localSheetId="12" hidden="1">{#N/A,#N/A,FALSE,"Reconciled Quantified Sources";#N/A,#N/A,FALSE,"Source Group Splitting";#N/A,#N/A,FALSE,"CO";#N/A,#N/A,FALSE,"H2S";#N/A,#N/A,FALSE,"NOx";#N/A,#N/A,FALSE,"Other TRS";#N/A,#N/A,FALSE,"SO2";#N/A,#N/A,FALSE,"PM";#N/A,#N/A,FALSE,"VOC";#N/A,#N/A,FALSE,"Other Toxics"}</definedName>
    <definedName name="wrn.T5COMBO._.Report._5_1_1" localSheetId="7" hidden="1">{#N/A,#N/A,FALSE,"Reconciled Quantified Sources";#N/A,#N/A,FALSE,"Source Group Splitting";#N/A,#N/A,FALSE,"CO";#N/A,#N/A,FALSE,"H2S";#N/A,#N/A,FALSE,"NOx";#N/A,#N/A,FALSE,"Other TRS";#N/A,#N/A,FALSE,"SO2";#N/A,#N/A,FALSE,"PM";#N/A,#N/A,FALSE,"VOC";#N/A,#N/A,FALSE,"Other Toxics"}</definedName>
    <definedName name="wrn.T5COMBO._.Report._5_1_1" localSheetId="14" hidden="1">{#N/A,#N/A,FALSE,"Reconciled Quantified Sources";#N/A,#N/A,FALSE,"Source Group Splitting";#N/A,#N/A,FALSE,"CO";#N/A,#N/A,FALSE,"H2S";#N/A,#N/A,FALSE,"NOx";#N/A,#N/A,FALSE,"Other TRS";#N/A,#N/A,FALSE,"SO2";#N/A,#N/A,FALSE,"PM";#N/A,#N/A,FALSE,"VOC";#N/A,#N/A,FALSE,"Other Toxics"}</definedName>
    <definedName name="wrn.T5COMBO._.Report._5_1_1" hidden="1">{#N/A,#N/A,FALSE,"Reconciled Quantified Sources";#N/A,#N/A,FALSE,"Source Group Splitting";#N/A,#N/A,FALSE,"CO";#N/A,#N/A,FALSE,"H2S";#N/A,#N/A,FALSE,"NOx";#N/A,#N/A,FALSE,"Other TRS";#N/A,#N/A,FALSE,"SO2";#N/A,#N/A,FALSE,"PM";#N/A,#N/A,FALSE,"VOC";#N/A,#N/A,FALSE,"Other Toxics"}</definedName>
    <definedName name="wrn.T5COMBO._.Report._5_1_2" localSheetId="12" hidden="1">{#N/A,#N/A,FALSE,"Reconciled Quantified Sources";#N/A,#N/A,FALSE,"Source Group Splitting";#N/A,#N/A,FALSE,"CO";#N/A,#N/A,FALSE,"H2S";#N/A,#N/A,FALSE,"NOx";#N/A,#N/A,FALSE,"Other TRS";#N/A,#N/A,FALSE,"SO2";#N/A,#N/A,FALSE,"PM";#N/A,#N/A,FALSE,"VOC";#N/A,#N/A,FALSE,"Other Toxics"}</definedName>
    <definedName name="wrn.T5COMBO._.Report._5_1_2" localSheetId="7" hidden="1">{#N/A,#N/A,FALSE,"Reconciled Quantified Sources";#N/A,#N/A,FALSE,"Source Group Splitting";#N/A,#N/A,FALSE,"CO";#N/A,#N/A,FALSE,"H2S";#N/A,#N/A,FALSE,"NOx";#N/A,#N/A,FALSE,"Other TRS";#N/A,#N/A,FALSE,"SO2";#N/A,#N/A,FALSE,"PM";#N/A,#N/A,FALSE,"VOC";#N/A,#N/A,FALSE,"Other Toxics"}</definedName>
    <definedName name="wrn.T5COMBO._.Report._5_1_2" localSheetId="14" hidden="1">{#N/A,#N/A,FALSE,"Reconciled Quantified Sources";#N/A,#N/A,FALSE,"Source Group Splitting";#N/A,#N/A,FALSE,"CO";#N/A,#N/A,FALSE,"H2S";#N/A,#N/A,FALSE,"NOx";#N/A,#N/A,FALSE,"Other TRS";#N/A,#N/A,FALSE,"SO2";#N/A,#N/A,FALSE,"PM";#N/A,#N/A,FALSE,"VOC";#N/A,#N/A,FALSE,"Other Toxics"}</definedName>
    <definedName name="wrn.T5COMBO._.Report._5_1_2" hidden="1">{#N/A,#N/A,FALSE,"Reconciled Quantified Sources";#N/A,#N/A,FALSE,"Source Group Splitting";#N/A,#N/A,FALSE,"CO";#N/A,#N/A,FALSE,"H2S";#N/A,#N/A,FALSE,"NOx";#N/A,#N/A,FALSE,"Other TRS";#N/A,#N/A,FALSE,"SO2";#N/A,#N/A,FALSE,"PM";#N/A,#N/A,FALSE,"VOC";#N/A,#N/A,FALSE,"Other Toxics"}</definedName>
    <definedName name="wrn.T5COMBO._.Report._5_2" localSheetId="12" hidden="1">{#N/A,#N/A,FALSE,"Reconciled Quantified Sources";#N/A,#N/A,FALSE,"Source Group Splitting";#N/A,#N/A,FALSE,"CO";#N/A,#N/A,FALSE,"H2S";#N/A,#N/A,FALSE,"NOx";#N/A,#N/A,FALSE,"Other TRS";#N/A,#N/A,FALSE,"SO2";#N/A,#N/A,FALSE,"PM";#N/A,#N/A,FALSE,"VOC";#N/A,#N/A,FALSE,"Other Toxics"}</definedName>
    <definedName name="wrn.T5COMBO._.Report._5_2" localSheetId="7" hidden="1">{#N/A,#N/A,FALSE,"Reconciled Quantified Sources";#N/A,#N/A,FALSE,"Source Group Splitting";#N/A,#N/A,FALSE,"CO";#N/A,#N/A,FALSE,"H2S";#N/A,#N/A,FALSE,"NOx";#N/A,#N/A,FALSE,"Other TRS";#N/A,#N/A,FALSE,"SO2";#N/A,#N/A,FALSE,"PM";#N/A,#N/A,FALSE,"VOC";#N/A,#N/A,FALSE,"Other Toxics"}</definedName>
    <definedName name="wrn.T5COMBO._.Report._5_2" localSheetId="14" hidden="1">{#N/A,#N/A,FALSE,"Reconciled Quantified Sources";#N/A,#N/A,FALSE,"Source Group Splitting";#N/A,#N/A,FALSE,"CO";#N/A,#N/A,FALSE,"H2S";#N/A,#N/A,FALSE,"NOx";#N/A,#N/A,FALSE,"Other TRS";#N/A,#N/A,FALSE,"SO2";#N/A,#N/A,FALSE,"PM";#N/A,#N/A,FALSE,"VOC";#N/A,#N/A,FALSE,"Other Toxics"}</definedName>
    <definedName name="wrn.T5COMBO._.Report._5_2" hidden="1">{#N/A,#N/A,FALSE,"Reconciled Quantified Sources";#N/A,#N/A,FALSE,"Source Group Splitting";#N/A,#N/A,FALSE,"CO";#N/A,#N/A,FALSE,"H2S";#N/A,#N/A,FALSE,"NOx";#N/A,#N/A,FALSE,"Other TRS";#N/A,#N/A,FALSE,"SO2";#N/A,#N/A,FALSE,"PM";#N/A,#N/A,FALSE,"VOC";#N/A,#N/A,FALSE,"Other Toxics"}</definedName>
    <definedName name="wrn.T5COMBO._.Report._5_2_1" localSheetId="12" hidden="1">{#N/A,#N/A,FALSE,"Reconciled Quantified Sources";#N/A,#N/A,FALSE,"Source Group Splitting";#N/A,#N/A,FALSE,"CO";#N/A,#N/A,FALSE,"H2S";#N/A,#N/A,FALSE,"NOx";#N/A,#N/A,FALSE,"Other TRS";#N/A,#N/A,FALSE,"SO2";#N/A,#N/A,FALSE,"PM";#N/A,#N/A,FALSE,"VOC";#N/A,#N/A,FALSE,"Other Toxics"}</definedName>
    <definedName name="wrn.T5COMBO._.Report._5_2_1" localSheetId="7" hidden="1">{#N/A,#N/A,FALSE,"Reconciled Quantified Sources";#N/A,#N/A,FALSE,"Source Group Splitting";#N/A,#N/A,FALSE,"CO";#N/A,#N/A,FALSE,"H2S";#N/A,#N/A,FALSE,"NOx";#N/A,#N/A,FALSE,"Other TRS";#N/A,#N/A,FALSE,"SO2";#N/A,#N/A,FALSE,"PM";#N/A,#N/A,FALSE,"VOC";#N/A,#N/A,FALSE,"Other Toxics"}</definedName>
    <definedName name="wrn.T5COMBO._.Report._5_2_1" localSheetId="14" hidden="1">{#N/A,#N/A,FALSE,"Reconciled Quantified Sources";#N/A,#N/A,FALSE,"Source Group Splitting";#N/A,#N/A,FALSE,"CO";#N/A,#N/A,FALSE,"H2S";#N/A,#N/A,FALSE,"NOx";#N/A,#N/A,FALSE,"Other TRS";#N/A,#N/A,FALSE,"SO2";#N/A,#N/A,FALSE,"PM";#N/A,#N/A,FALSE,"VOC";#N/A,#N/A,FALSE,"Other Toxics"}</definedName>
    <definedName name="wrn.T5COMBO._.Report._5_2_1" hidden="1">{#N/A,#N/A,FALSE,"Reconciled Quantified Sources";#N/A,#N/A,FALSE,"Source Group Splitting";#N/A,#N/A,FALSE,"CO";#N/A,#N/A,FALSE,"H2S";#N/A,#N/A,FALSE,"NOx";#N/A,#N/A,FALSE,"Other TRS";#N/A,#N/A,FALSE,"SO2";#N/A,#N/A,FALSE,"PM";#N/A,#N/A,FALSE,"VOC";#N/A,#N/A,FALSE,"Other Toxics"}</definedName>
    <definedName name="wrn.T5COMBO._.Report._5_2_2" localSheetId="12" hidden="1">{#N/A,#N/A,FALSE,"Reconciled Quantified Sources";#N/A,#N/A,FALSE,"Source Group Splitting";#N/A,#N/A,FALSE,"CO";#N/A,#N/A,FALSE,"H2S";#N/A,#N/A,FALSE,"NOx";#N/A,#N/A,FALSE,"Other TRS";#N/A,#N/A,FALSE,"SO2";#N/A,#N/A,FALSE,"PM";#N/A,#N/A,FALSE,"VOC";#N/A,#N/A,FALSE,"Other Toxics"}</definedName>
    <definedName name="wrn.T5COMBO._.Report._5_2_2" localSheetId="7" hidden="1">{#N/A,#N/A,FALSE,"Reconciled Quantified Sources";#N/A,#N/A,FALSE,"Source Group Splitting";#N/A,#N/A,FALSE,"CO";#N/A,#N/A,FALSE,"H2S";#N/A,#N/A,FALSE,"NOx";#N/A,#N/A,FALSE,"Other TRS";#N/A,#N/A,FALSE,"SO2";#N/A,#N/A,FALSE,"PM";#N/A,#N/A,FALSE,"VOC";#N/A,#N/A,FALSE,"Other Toxics"}</definedName>
    <definedName name="wrn.T5COMBO._.Report._5_2_2" localSheetId="14" hidden="1">{#N/A,#N/A,FALSE,"Reconciled Quantified Sources";#N/A,#N/A,FALSE,"Source Group Splitting";#N/A,#N/A,FALSE,"CO";#N/A,#N/A,FALSE,"H2S";#N/A,#N/A,FALSE,"NOx";#N/A,#N/A,FALSE,"Other TRS";#N/A,#N/A,FALSE,"SO2";#N/A,#N/A,FALSE,"PM";#N/A,#N/A,FALSE,"VOC";#N/A,#N/A,FALSE,"Other Toxics"}</definedName>
    <definedName name="wrn.T5COMBO._.Report._5_2_2" hidden="1">{#N/A,#N/A,FALSE,"Reconciled Quantified Sources";#N/A,#N/A,FALSE,"Source Group Splitting";#N/A,#N/A,FALSE,"CO";#N/A,#N/A,FALSE,"H2S";#N/A,#N/A,FALSE,"NOx";#N/A,#N/A,FALSE,"Other TRS";#N/A,#N/A,FALSE,"SO2";#N/A,#N/A,FALSE,"PM";#N/A,#N/A,FALSE,"VOC";#N/A,#N/A,FALSE,"Other Toxics"}</definedName>
    <definedName name="wrn.T5COMBO._.Report._5_3" localSheetId="12" hidden="1">{#N/A,#N/A,FALSE,"Reconciled Quantified Sources";#N/A,#N/A,FALSE,"Source Group Splitting";#N/A,#N/A,FALSE,"CO";#N/A,#N/A,FALSE,"H2S";#N/A,#N/A,FALSE,"NOx";#N/A,#N/A,FALSE,"Other TRS";#N/A,#N/A,FALSE,"SO2";#N/A,#N/A,FALSE,"PM";#N/A,#N/A,FALSE,"VOC";#N/A,#N/A,FALSE,"Other Toxics"}</definedName>
    <definedName name="wrn.T5COMBO._.Report._5_3" localSheetId="7" hidden="1">{#N/A,#N/A,FALSE,"Reconciled Quantified Sources";#N/A,#N/A,FALSE,"Source Group Splitting";#N/A,#N/A,FALSE,"CO";#N/A,#N/A,FALSE,"H2S";#N/A,#N/A,FALSE,"NOx";#N/A,#N/A,FALSE,"Other TRS";#N/A,#N/A,FALSE,"SO2";#N/A,#N/A,FALSE,"PM";#N/A,#N/A,FALSE,"VOC";#N/A,#N/A,FALSE,"Other Toxics"}</definedName>
    <definedName name="wrn.T5COMBO._.Report._5_3" localSheetId="14" hidden="1">{#N/A,#N/A,FALSE,"Reconciled Quantified Sources";#N/A,#N/A,FALSE,"Source Group Splitting";#N/A,#N/A,FALSE,"CO";#N/A,#N/A,FALSE,"H2S";#N/A,#N/A,FALSE,"NOx";#N/A,#N/A,FALSE,"Other TRS";#N/A,#N/A,FALSE,"SO2";#N/A,#N/A,FALSE,"PM";#N/A,#N/A,FALSE,"VOC";#N/A,#N/A,FALSE,"Other Toxics"}</definedName>
    <definedName name="wrn.T5COMBO._.Report._5_3" hidden="1">{#N/A,#N/A,FALSE,"Reconciled Quantified Sources";#N/A,#N/A,FALSE,"Source Group Splitting";#N/A,#N/A,FALSE,"CO";#N/A,#N/A,FALSE,"H2S";#N/A,#N/A,FALSE,"NOx";#N/A,#N/A,FALSE,"Other TRS";#N/A,#N/A,FALSE,"SO2";#N/A,#N/A,FALSE,"PM";#N/A,#N/A,FALSE,"VOC";#N/A,#N/A,FALSE,"Other Toxics"}</definedName>
    <definedName name="wrn.T5COMBO._.Report._5_3_1" localSheetId="12" hidden="1">{#N/A,#N/A,FALSE,"Reconciled Quantified Sources";#N/A,#N/A,FALSE,"Source Group Splitting";#N/A,#N/A,FALSE,"CO";#N/A,#N/A,FALSE,"H2S";#N/A,#N/A,FALSE,"NOx";#N/A,#N/A,FALSE,"Other TRS";#N/A,#N/A,FALSE,"SO2";#N/A,#N/A,FALSE,"PM";#N/A,#N/A,FALSE,"VOC";#N/A,#N/A,FALSE,"Other Toxics"}</definedName>
    <definedName name="wrn.T5COMBO._.Report._5_3_1" localSheetId="7" hidden="1">{#N/A,#N/A,FALSE,"Reconciled Quantified Sources";#N/A,#N/A,FALSE,"Source Group Splitting";#N/A,#N/A,FALSE,"CO";#N/A,#N/A,FALSE,"H2S";#N/A,#N/A,FALSE,"NOx";#N/A,#N/A,FALSE,"Other TRS";#N/A,#N/A,FALSE,"SO2";#N/A,#N/A,FALSE,"PM";#N/A,#N/A,FALSE,"VOC";#N/A,#N/A,FALSE,"Other Toxics"}</definedName>
    <definedName name="wrn.T5COMBO._.Report._5_3_1" localSheetId="14" hidden="1">{#N/A,#N/A,FALSE,"Reconciled Quantified Sources";#N/A,#N/A,FALSE,"Source Group Splitting";#N/A,#N/A,FALSE,"CO";#N/A,#N/A,FALSE,"H2S";#N/A,#N/A,FALSE,"NOx";#N/A,#N/A,FALSE,"Other TRS";#N/A,#N/A,FALSE,"SO2";#N/A,#N/A,FALSE,"PM";#N/A,#N/A,FALSE,"VOC";#N/A,#N/A,FALSE,"Other Toxics"}</definedName>
    <definedName name="wrn.T5COMBO._.Report._5_3_1" hidden="1">{#N/A,#N/A,FALSE,"Reconciled Quantified Sources";#N/A,#N/A,FALSE,"Source Group Splitting";#N/A,#N/A,FALSE,"CO";#N/A,#N/A,FALSE,"H2S";#N/A,#N/A,FALSE,"NOx";#N/A,#N/A,FALSE,"Other TRS";#N/A,#N/A,FALSE,"SO2";#N/A,#N/A,FALSE,"PM";#N/A,#N/A,FALSE,"VOC";#N/A,#N/A,FALSE,"Other Toxics"}</definedName>
    <definedName name="wrn.T5COMBO._.Report._5_3_2" localSheetId="12" hidden="1">{#N/A,#N/A,FALSE,"Reconciled Quantified Sources";#N/A,#N/A,FALSE,"Source Group Splitting";#N/A,#N/A,FALSE,"CO";#N/A,#N/A,FALSE,"H2S";#N/A,#N/A,FALSE,"NOx";#N/A,#N/A,FALSE,"Other TRS";#N/A,#N/A,FALSE,"SO2";#N/A,#N/A,FALSE,"PM";#N/A,#N/A,FALSE,"VOC";#N/A,#N/A,FALSE,"Other Toxics"}</definedName>
    <definedName name="wrn.T5COMBO._.Report._5_3_2" localSheetId="7" hidden="1">{#N/A,#N/A,FALSE,"Reconciled Quantified Sources";#N/A,#N/A,FALSE,"Source Group Splitting";#N/A,#N/A,FALSE,"CO";#N/A,#N/A,FALSE,"H2S";#N/A,#N/A,FALSE,"NOx";#N/A,#N/A,FALSE,"Other TRS";#N/A,#N/A,FALSE,"SO2";#N/A,#N/A,FALSE,"PM";#N/A,#N/A,FALSE,"VOC";#N/A,#N/A,FALSE,"Other Toxics"}</definedName>
    <definedName name="wrn.T5COMBO._.Report._5_3_2" localSheetId="14" hidden="1">{#N/A,#N/A,FALSE,"Reconciled Quantified Sources";#N/A,#N/A,FALSE,"Source Group Splitting";#N/A,#N/A,FALSE,"CO";#N/A,#N/A,FALSE,"H2S";#N/A,#N/A,FALSE,"NOx";#N/A,#N/A,FALSE,"Other TRS";#N/A,#N/A,FALSE,"SO2";#N/A,#N/A,FALSE,"PM";#N/A,#N/A,FALSE,"VOC";#N/A,#N/A,FALSE,"Other Toxics"}</definedName>
    <definedName name="wrn.T5COMBO._.Report._5_3_2" hidden="1">{#N/A,#N/A,FALSE,"Reconciled Quantified Sources";#N/A,#N/A,FALSE,"Source Group Splitting";#N/A,#N/A,FALSE,"CO";#N/A,#N/A,FALSE,"H2S";#N/A,#N/A,FALSE,"NOx";#N/A,#N/A,FALSE,"Other TRS";#N/A,#N/A,FALSE,"SO2";#N/A,#N/A,FALSE,"PM";#N/A,#N/A,FALSE,"VOC";#N/A,#N/A,FALSE,"Other Toxics"}</definedName>
    <definedName name="wrn.T5COMBO._.Report._5_4" localSheetId="12" hidden="1">{#N/A,#N/A,FALSE,"Reconciled Quantified Sources";#N/A,#N/A,FALSE,"Source Group Splitting";#N/A,#N/A,FALSE,"CO";#N/A,#N/A,FALSE,"H2S";#N/A,#N/A,FALSE,"NOx";#N/A,#N/A,FALSE,"Other TRS";#N/A,#N/A,FALSE,"SO2";#N/A,#N/A,FALSE,"PM";#N/A,#N/A,FALSE,"VOC";#N/A,#N/A,FALSE,"Other Toxics"}</definedName>
    <definedName name="wrn.T5COMBO._.Report._5_4" localSheetId="7" hidden="1">{#N/A,#N/A,FALSE,"Reconciled Quantified Sources";#N/A,#N/A,FALSE,"Source Group Splitting";#N/A,#N/A,FALSE,"CO";#N/A,#N/A,FALSE,"H2S";#N/A,#N/A,FALSE,"NOx";#N/A,#N/A,FALSE,"Other TRS";#N/A,#N/A,FALSE,"SO2";#N/A,#N/A,FALSE,"PM";#N/A,#N/A,FALSE,"VOC";#N/A,#N/A,FALSE,"Other Toxics"}</definedName>
    <definedName name="wrn.T5COMBO._.Report._5_4" localSheetId="14" hidden="1">{#N/A,#N/A,FALSE,"Reconciled Quantified Sources";#N/A,#N/A,FALSE,"Source Group Splitting";#N/A,#N/A,FALSE,"CO";#N/A,#N/A,FALSE,"H2S";#N/A,#N/A,FALSE,"NOx";#N/A,#N/A,FALSE,"Other TRS";#N/A,#N/A,FALSE,"SO2";#N/A,#N/A,FALSE,"PM";#N/A,#N/A,FALSE,"VOC";#N/A,#N/A,FALSE,"Other Toxics"}</definedName>
    <definedName name="wrn.T5COMBO._.Report._5_4" hidden="1">{#N/A,#N/A,FALSE,"Reconciled Quantified Sources";#N/A,#N/A,FALSE,"Source Group Splitting";#N/A,#N/A,FALSE,"CO";#N/A,#N/A,FALSE,"H2S";#N/A,#N/A,FALSE,"NOx";#N/A,#N/A,FALSE,"Other TRS";#N/A,#N/A,FALSE,"SO2";#N/A,#N/A,FALSE,"PM";#N/A,#N/A,FALSE,"VOC";#N/A,#N/A,FALSE,"Other Toxics"}</definedName>
    <definedName name="wrn.T5COMBO._.Report._5_4_1" localSheetId="12" hidden="1">{#N/A,#N/A,FALSE,"Reconciled Quantified Sources";#N/A,#N/A,FALSE,"Source Group Splitting";#N/A,#N/A,FALSE,"CO";#N/A,#N/A,FALSE,"H2S";#N/A,#N/A,FALSE,"NOx";#N/A,#N/A,FALSE,"Other TRS";#N/A,#N/A,FALSE,"SO2";#N/A,#N/A,FALSE,"PM";#N/A,#N/A,FALSE,"VOC";#N/A,#N/A,FALSE,"Other Toxics"}</definedName>
    <definedName name="wrn.T5COMBO._.Report._5_4_1" localSheetId="7" hidden="1">{#N/A,#N/A,FALSE,"Reconciled Quantified Sources";#N/A,#N/A,FALSE,"Source Group Splitting";#N/A,#N/A,FALSE,"CO";#N/A,#N/A,FALSE,"H2S";#N/A,#N/A,FALSE,"NOx";#N/A,#N/A,FALSE,"Other TRS";#N/A,#N/A,FALSE,"SO2";#N/A,#N/A,FALSE,"PM";#N/A,#N/A,FALSE,"VOC";#N/A,#N/A,FALSE,"Other Toxics"}</definedName>
    <definedName name="wrn.T5COMBO._.Report._5_4_1" localSheetId="14" hidden="1">{#N/A,#N/A,FALSE,"Reconciled Quantified Sources";#N/A,#N/A,FALSE,"Source Group Splitting";#N/A,#N/A,FALSE,"CO";#N/A,#N/A,FALSE,"H2S";#N/A,#N/A,FALSE,"NOx";#N/A,#N/A,FALSE,"Other TRS";#N/A,#N/A,FALSE,"SO2";#N/A,#N/A,FALSE,"PM";#N/A,#N/A,FALSE,"VOC";#N/A,#N/A,FALSE,"Other Toxics"}</definedName>
    <definedName name="wrn.T5COMBO._.Report._5_4_1" hidden="1">{#N/A,#N/A,FALSE,"Reconciled Quantified Sources";#N/A,#N/A,FALSE,"Source Group Splitting";#N/A,#N/A,FALSE,"CO";#N/A,#N/A,FALSE,"H2S";#N/A,#N/A,FALSE,"NOx";#N/A,#N/A,FALSE,"Other TRS";#N/A,#N/A,FALSE,"SO2";#N/A,#N/A,FALSE,"PM";#N/A,#N/A,FALSE,"VOC";#N/A,#N/A,FALSE,"Other Toxics"}</definedName>
    <definedName name="wrn.T5COMBO._.Report._5_4_2" localSheetId="12" hidden="1">{#N/A,#N/A,FALSE,"Reconciled Quantified Sources";#N/A,#N/A,FALSE,"Source Group Splitting";#N/A,#N/A,FALSE,"CO";#N/A,#N/A,FALSE,"H2S";#N/A,#N/A,FALSE,"NOx";#N/A,#N/A,FALSE,"Other TRS";#N/A,#N/A,FALSE,"SO2";#N/A,#N/A,FALSE,"PM";#N/A,#N/A,FALSE,"VOC";#N/A,#N/A,FALSE,"Other Toxics"}</definedName>
    <definedName name="wrn.T5COMBO._.Report._5_4_2" localSheetId="7" hidden="1">{#N/A,#N/A,FALSE,"Reconciled Quantified Sources";#N/A,#N/A,FALSE,"Source Group Splitting";#N/A,#N/A,FALSE,"CO";#N/A,#N/A,FALSE,"H2S";#N/A,#N/A,FALSE,"NOx";#N/A,#N/A,FALSE,"Other TRS";#N/A,#N/A,FALSE,"SO2";#N/A,#N/A,FALSE,"PM";#N/A,#N/A,FALSE,"VOC";#N/A,#N/A,FALSE,"Other Toxics"}</definedName>
    <definedName name="wrn.T5COMBO._.Report._5_4_2" localSheetId="14" hidden="1">{#N/A,#N/A,FALSE,"Reconciled Quantified Sources";#N/A,#N/A,FALSE,"Source Group Splitting";#N/A,#N/A,FALSE,"CO";#N/A,#N/A,FALSE,"H2S";#N/A,#N/A,FALSE,"NOx";#N/A,#N/A,FALSE,"Other TRS";#N/A,#N/A,FALSE,"SO2";#N/A,#N/A,FALSE,"PM";#N/A,#N/A,FALSE,"VOC";#N/A,#N/A,FALSE,"Other Toxics"}</definedName>
    <definedName name="wrn.T5COMBO._.Report._5_4_2" hidden="1">{#N/A,#N/A,FALSE,"Reconciled Quantified Sources";#N/A,#N/A,FALSE,"Source Group Splitting";#N/A,#N/A,FALSE,"CO";#N/A,#N/A,FALSE,"H2S";#N/A,#N/A,FALSE,"NOx";#N/A,#N/A,FALSE,"Other TRS";#N/A,#N/A,FALSE,"SO2";#N/A,#N/A,FALSE,"PM";#N/A,#N/A,FALSE,"VOC";#N/A,#N/A,FALSE,"Other Toxics"}</definedName>
    <definedName name="wrn.T5COMBO._.Report._5_5" localSheetId="12" hidden="1">{#N/A,#N/A,FALSE,"Reconciled Quantified Sources";#N/A,#N/A,FALSE,"Source Group Splitting";#N/A,#N/A,FALSE,"CO";#N/A,#N/A,FALSE,"H2S";#N/A,#N/A,FALSE,"NOx";#N/A,#N/A,FALSE,"Other TRS";#N/A,#N/A,FALSE,"SO2";#N/A,#N/A,FALSE,"PM";#N/A,#N/A,FALSE,"VOC";#N/A,#N/A,FALSE,"Other Toxics"}</definedName>
    <definedName name="wrn.T5COMBO._.Report._5_5" localSheetId="7" hidden="1">{#N/A,#N/A,FALSE,"Reconciled Quantified Sources";#N/A,#N/A,FALSE,"Source Group Splitting";#N/A,#N/A,FALSE,"CO";#N/A,#N/A,FALSE,"H2S";#N/A,#N/A,FALSE,"NOx";#N/A,#N/A,FALSE,"Other TRS";#N/A,#N/A,FALSE,"SO2";#N/A,#N/A,FALSE,"PM";#N/A,#N/A,FALSE,"VOC";#N/A,#N/A,FALSE,"Other Toxics"}</definedName>
    <definedName name="wrn.T5COMBO._.Report._5_5" localSheetId="14" hidden="1">{#N/A,#N/A,FALSE,"Reconciled Quantified Sources";#N/A,#N/A,FALSE,"Source Group Splitting";#N/A,#N/A,FALSE,"CO";#N/A,#N/A,FALSE,"H2S";#N/A,#N/A,FALSE,"NOx";#N/A,#N/A,FALSE,"Other TRS";#N/A,#N/A,FALSE,"SO2";#N/A,#N/A,FALSE,"PM";#N/A,#N/A,FALSE,"VOC";#N/A,#N/A,FALSE,"Other Toxics"}</definedName>
    <definedName name="wrn.T5COMBO._.Report._5_5" hidden="1">{#N/A,#N/A,FALSE,"Reconciled Quantified Sources";#N/A,#N/A,FALSE,"Source Group Splitting";#N/A,#N/A,FALSE,"CO";#N/A,#N/A,FALSE,"H2S";#N/A,#N/A,FALSE,"NOx";#N/A,#N/A,FALSE,"Other TRS";#N/A,#N/A,FALSE,"SO2";#N/A,#N/A,FALSE,"PM";#N/A,#N/A,FALSE,"VOC";#N/A,#N/A,FALSE,"Other Toxics"}</definedName>
    <definedName name="wrn.T5COMBO._.Report._5_5_1" localSheetId="12" hidden="1">{#N/A,#N/A,FALSE,"Reconciled Quantified Sources";#N/A,#N/A,FALSE,"Source Group Splitting";#N/A,#N/A,FALSE,"CO";#N/A,#N/A,FALSE,"H2S";#N/A,#N/A,FALSE,"NOx";#N/A,#N/A,FALSE,"Other TRS";#N/A,#N/A,FALSE,"SO2";#N/A,#N/A,FALSE,"PM";#N/A,#N/A,FALSE,"VOC";#N/A,#N/A,FALSE,"Other Toxics"}</definedName>
    <definedName name="wrn.T5COMBO._.Report._5_5_1" localSheetId="7" hidden="1">{#N/A,#N/A,FALSE,"Reconciled Quantified Sources";#N/A,#N/A,FALSE,"Source Group Splitting";#N/A,#N/A,FALSE,"CO";#N/A,#N/A,FALSE,"H2S";#N/A,#N/A,FALSE,"NOx";#N/A,#N/A,FALSE,"Other TRS";#N/A,#N/A,FALSE,"SO2";#N/A,#N/A,FALSE,"PM";#N/A,#N/A,FALSE,"VOC";#N/A,#N/A,FALSE,"Other Toxics"}</definedName>
    <definedName name="wrn.T5COMBO._.Report._5_5_1" localSheetId="14" hidden="1">{#N/A,#N/A,FALSE,"Reconciled Quantified Sources";#N/A,#N/A,FALSE,"Source Group Splitting";#N/A,#N/A,FALSE,"CO";#N/A,#N/A,FALSE,"H2S";#N/A,#N/A,FALSE,"NOx";#N/A,#N/A,FALSE,"Other TRS";#N/A,#N/A,FALSE,"SO2";#N/A,#N/A,FALSE,"PM";#N/A,#N/A,FALSE,"VOC";#N/A,#N/A,FALSE,"Other Toxics"}</definedName>
    <definedName name="wrn.T5COMBO._.Report._5_5_1" hidden="1">{#N/A,#N/A,FALSE,"Reconciled Quantified Sources";#N/A,#N/A,FALSE,"Source Group Splitting";#N/A,#N/A,FALSE,"CO";#N/A,#N/A,FALSE,"H2S";#N/A,#N/A,FALSE,"NOx";#N/A,#N/A,FALSE,"Other TRS";#N/A,#N/A,FALSE,"SO2";#N/A,#N/A,FALSE,"PM";#N/A,#N/A,FALSE,"VOC";#N/A,#N/A,FALSE,"Other Toxics"}</definedName>
    <definedName name="wrn.T5COMBO._.Report._5_5_2" localSheetId="12" hidden="1">{#N/A,#N/A,FALSE,"Reconciled Quantified Sources";#N/A,#N/A,FALSE,"Source Group Splitting";#N/A,#N/A,FALSE,"CO";#N/A,#N/A,FALSE,"H2S";#N/A,#N/A,FALSE,"NOx";#N/A,#N/A,FALSE,"Other TRS";#N/A,#N/A,FALSE,"SO2";#N/A,#N/A,FALSE,"PM";#N/A,#N/A,FALSE,"VOC";#N/A,#N/A,FALSE,"Other Toxics"}</definedName>
    <definedName name="wrn.T5COMBO._.Report._5_5_2" localSheetId="7" hidden="1">{#N/A,#N/A,FALSE,"Reconciled Quantified Sources";#N/A,#N/A,FALSE,"Source Group Splitting";#N/A,#N/A,FALSE,"CO";#N/A,#N/A,FALSE,"H2S";#N/A,#N/A,FALSE,"NOx";#N/A,#N/A,FALSE,"Other TRS";#N/A,#N/A,FALSE,"SO2";#N/A,#N/A,FALSE,"PM";#N/A,#N/A,FALSE,"VOC";#N/A,#N/A,FALSE,"Other Toxics"}</definedName>
    <definedName name="wrn.T5COMBO._.Report._5_5_2" localSheetId="14" hidden="1">{#N/A,#N/A,FALSE,"Reconciled Quantified Sources";#N/A,#N/A,FALSE,"Source Group Splitting";#N/A,#N/A,FALSE,"CO";#N/A,#N/A,FALSE,"H2S";#N/A,#N/A,FALSE,"NOx";#N/A,#N/A,FALSE,"Other TRS";#N/A,#N/A,FALSE,"SO2";#N/A,#N/A,FALSE,"PM";#N/A,#N/A,FALSE,"VOC";#N/A,#N/A,FALSE,"Other Toxics"}</definedName>
    <definedName name="wrn.T5COMBO._.Report._5_5_2" hidden="1">{#N/A,#N/A,FALSE,"Reconciled Quantified Sources";#N/A,#N/A,FALSE,"Source Group Splitting";#N/A,#N/A,FALSE,"CO";#N/A,#N/A,FALSE,"H2S";#N/A,#N/A,FALSE,"NOx";#N/A,#N/A,FALSE,"Other TRS";#N/A,#N/A,FALSE,"SO2";#N/A,#N/A,FALSE,"PM";#N/A,#N/A,FALSE,"VOC";#N/A,#N/A,FALSE,"Other Toxics"}</definedName>
    <definedName name="wrn.Tables." localSheetId="12" hidden="1">{"Current",#N/A,FALSE,"Currentcal";"Current B",#N/A,FALSE,"Currentcal";"Constant",#N/A,FALSE,"Constantcal";"Constant B",#N/A,FALSE,"Constantcal"}</definedName>
    <definedName name="wrn.Tables." localSheetId="7" hidden="1">{"Current",#N/A,FALSE,"Currentcal";"Current B",#N/A,FALSE,"Currentcal";"Constant",#N/A,FALSE,"Constantcal";"Constant B",#N/A,FALSE,"Constantcal"}</definedName>
    <definedName name="wrn.Tables." localSheetId="14" hidden="1">{"Current",#N/A,FALSE,"Currentcal";"Current B",#N/A,FALSE,"Currentcal";"Constant",#N/A,FALSE,"Constantcal";"Constant B",#N/A,FALSE,"Constantcal"}</definedName>
    <definedName name="wrn.Tables." hidden="1">{"Current",#N/A,FALSE,"Currentcal";"Current B",#N/A,FALSE,"Currentcal";"Constant",#N/A,FALSE,"Constantcal";"Constant B",#N/A,FALSE,"Constantcal"}</definedName>
    <definedName name="wrn.Tank._.Emissions." localSheetId="12" hidden="1">{#N/A,#N/A,FALSE,"21164";#N/A,#N/A,FALSE,"21166";#N/A,#N/A,FALSE,"25539";#N/A,#N/A,FALSE,"25540";#N/A,#N/A,FALSE,"25541";#N/A,#N/A,FALSE,"25542";#N/A,#N/A,FALSE,"25564";#N/A,#N/A,FALSE,"25565";#N/A,#N/A,FALSE,"25566";#N/A,#N/A,FALSE,"25567";#N/A,#N/A,FALSE,"25635";#N/A,#N/A,FALSE,"31514";#N/A,#N/A,FALSE,"31899";#N/A,#N/A,FALSE,"boiler";#N/A,#N/A,FALSE,"loadrack";#N/A,#N/A,FALSE,"25536";#N/A,#N/A,FALSE,"TOTALS"}</definedName>
    <definedName name="wrn.Tank._.Emissions." localSheetId="7" hidden="1">{#N/A,#N/A,FALSE,"21164";#N/A,#N/A,FALSE,"21166";#N/A,#N/A,FALSE,"25539";#N/A,#N/A,FALSE,"25540";#N/A,#N/A,FALSE,"25541";#N/A,#N/A,FALSE,"25542";#N/A,#N/A,FALSE,"25564";#N/A,#N/A,FALSE,"25565";#N/A,#N/A,FALSE,"25566";#N/A,#N/A,FALSE,"25567";#N/A,#N/A,FALSE,"25635";#N/A,#N/A,FALSE,"31514";#N/A,#N/A,FALSE,"31899";#N/A,#N/A,FALSE,"boiler";#N/A,#N/A,FALSE,"loadrack";#N/A,#N/A,FALSE,"25536";#N/A,#N/A,FALSE,"TOTALS"}</definedName>
    <definedName name="wrn.Tank._.Emissions." localSheetId="14" hidden="1">{#N/A,#N/A,FALSE,"21164";#N/A,#N/A,FALSE,"21166";#N/A,#N/A,FALSE,"25539";#N/A,#N/A,FALSE,"25540";#N/A,#N/A,FALSE,"25541";#N/A,#N/A,FALSE,"25542";#N/A,#N/A,FALSE,"25564";#N/A,#N/A,FALSE,"25565";#N/A,#N/A,FALSE,"25566";#N/A,#N/A,FALSE,"25567";#N/A,#N/A,FALSE,"25635";#N/A,#N/A,FALSE,"31514";#N/A,#N/A,FALSE,"31899";#N/A,#N/A,FALSE,"boiler";#N/A,#N/A,FALSE,"loadrack";#N/A,#N/A,FALSE,"25536";#N/A,#N/A,FALSE,"TOTALS"}</definedName>
    <definedName name="wrn.Tank._.Emissions." hidden="1">{#N/A,#N/A,FALSE,"21164";#N/A,#N/A,FALSE,"21166";#N/A,#N/A,FALSE,"25539";#N/A,#N/A,FALSE,"25540";#N/A,#N/A,FALSE,"25541";#N/A,#N/A,FALSE,"25542";#N/A,#N/A,FALSE,"25564";#N/A,#N/A,FALSE,"25565";#N/A,#N/A,FALSE,"25566";#N/A,#N/A,FALSE,"25567";#N/A,#N/A,FALSE,"25635";#N/A,#N/A,FALSE,"31514";#N/A,#N/A,FALSE,"31899";#N/A,#N/A,FALSE,"boiler";#N/A,#N/A,FALSE,"loadrack";#N/A,#N/A,FALSE,"25536";#N/A,#N/A,FALSE,"TOTALS"}</definedName>
    <definedName name="wrn.test." localSheetId="12" hidden="1">{"main",#N/A,FALSE,"B-HTF UR";"test",#N/A,FALSE,"B-HTF UR"}</definedName>
    <definedName name="wrn.test." localSheetId="7" hidden="1">{"main",#N/A,FALSE,"B-HTF UR";"test",#N/A,FALSE,"B-HTF UR"}</definedName>
    <definedName name="wrn.test." localSheetId="14" hidden="1">{"main",#N/A,FALSE,"B-HTF UR";"test",#N/A,FALSE,"B-HTF UR"}</definedName>
    <definedName name="wrn.test." hidden="1">{"main",#N/A,FALSE,"B-HTF UR";"test",#N/A,FALSE,"B-HTF UR"}</definedName>
    <definedName name="wrn.Title._.V._.Emissions._.Report." localSheetId="12" hidden="1">{#N/A,#N/A,FALSE,"Reconciled Sources";#N/A,#N/A,FALSE,"Process Rates";#N/A,#N/A,FALSE,"Emission Factors";#N/A,#N/A,FALSE,"Derived Emission Factors";#N/A,#N/A,FALSE,"Emission Summary";#N/A,#N/A,FALSE,"VOC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wrn.Title._.V._.Emissions._.Report." localSheetId="7" hidden="1">{#N/A,#N/A,FALSE,"Reconciled Sources";#N/A,#N/A,FALSE,"Process Rates";#N/A,#N/A,FALSE,"Emission Factors";#N/A,#N/A,FALSE,"Derived Emission Factors";#N/A,#N/A,FALSE,"Emission Summary";#N/A,#N/A,FALSE,"VOC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wrn.Title._.V._.Emissions._.Report." localSheetId="14" hidden="1">{#N/A,#N/A,FALSE,"Reconciled Sources";#N/A,#N/A,FALSE,"Process Rates";#N/A,#N/A,FALSE,"Emission Factors";#N/A,#N/A,FALSE,"Derived Emission Factors";#N/A,#N/A,FALSE,"Emission Summary";#N/A,#N/A,FALSE,"VOC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wrn.Title._.V._.Emissions._.Report." hidden="1">{#N/A,#N/A,FALSE,"Reconciled Sources";#N/A,#N/A,FALSE,"Process Rates";#N/A,#N/A,FALSE,"Emission Factors";#N/A,#N/A,FALSE,"Derived Emission Factors";#N/A,#N/A,FALSE,"Emission Summary";#N/A,#N/A,FALSE,"VOC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wrn.title5." localSheetId="12" hidden="1">{"crudeheater",#N/A,FALSE,"1-74";"bargedock",#N/A,FALSE,"17-74";"flare",#N/A,FALSE,"18-74";"fcccracker",#N/A,FALSE,"1-77";"vacuumheater",#N/A,FALSE,"2-77";"boilers",#N/A,FALSE,"4-77 &amp; 5-77";"sru",#N/A,FALSE,"6-77";"fug1",#N/A,FALSE,"1-81";"hotoil",#N/A,FALSE,"2-82";"fccu",#N/A,FALSE,"1-85";"refheater",#N/A,FALSE,"2-85";"vaporcom",#N/A,FALSE,"1-91";"chargeheat",#N/A,FALSE,"2-91";"strippreb",#N/A,FALSE,"3-91";"tanks",#N/A,FALSE,"Tanks";"tank941",#N/A,FALSE,"Tank 941";"toxics",#N/A,FALSE,"Speciations";"summary",#N/A,FALSE,"Summary"}</definedName>
    <definedName name="wrn.title5." localSheetId="7" hidden="1">{"crudeheater",#N/A,FALSE,"1-74";"bargedock",#N/A,FALSE,"17-74";"flare",#N/A,FALSE,"18-74";"fcccracker",#N/A,FALSE,"1-77";"vacuumheater",#N/A,FALSE,"2-77";"boilers",#N/A,FALSE,"4-77 &amp; 5-77";"sru",#N/A,FALSE,"6-77";"fug1",#N/A,FALSE,"1-81";"hotoil",#N/A,FALSE,"2-82";"fccu",#N/A,FALSE,"1-85";"refheater",#N/A,FALSE,"2-85";"vaporcom",#N/A,FALSE,"1-91";"chargeheat",#N/A,FALSE,"2-91";"strippreb",#N/A,FALSE,"3-91";"tanks",#N/A,FALSE,"Tanks";"tank941",#N/A,FALSE,"Tank 941";"toxics",#N/A,FALSE,"Speciations";"summary",#N/A,FALSE,"Summary"}</definedName>
    <definedName name="wrn.title5." localSheetId="14" hidden="1">{"crudeheater",#N/A,FALSE,"1-74";"bargedock",#N/A,FALSE,"17-74";"flare",#N/A,FALSE,"18-74";"fcccracker",#N/A,FALSE,"1-77";"vacuumheater",#N/A,FALSE,"2-77";"boilers",#N/A,FALSE,"4-77 &amp; 5-77";"sru",#N/A,FALSE,"6-77";"fug1",#N/A,FALSE,"1-81";"hotoil",#N/A,FALSE,"2-82";"fccu",#N/A,FALSE,"1-85";"refheater",#N/A,FALSE,"2-85";"vaporcom",#N/A,FALSE,"1-91";"chargeheat",#N/A,FALSE,"2-91";"strippreb",#N/A,FALSE,"3-91";"tanks",#N/A,FALSE,"Tanks";"tank941",#N/A,FALSE,"Tank 941";"toxics",#N/A,FALSE,"Speciations";"summary",#N/A,FALSE,"Summary"}</definedName>
    <definedName name="wrn.title5." hidden="1">{"crudeheater",#N/A,FALSE,"1-74";"bargedock",#N/A,FALSE,"17-74";"flare",#N/A,FALSE,"18-74";"fcccracker",#N/A,FALSE,"1-77";"vacuumheater",#N/A,FALSE,"2-77";"boilers",#N/A,FALSE,"4-77 &amp; 5-77";"sru",#N/A,FALSE,"6-77";"fug1",#N/A,FALSE,"1-81";"hotoil",#N/A,FALSE,"2-82";"fccu",#N/A,FALSE,"1-85";"refheater",#N/A,FALSE,"2-85";"vaporcom",#N/A,FALSE,"1-91";"chargeheat",#N/A,FALSE,"2-91";"strippreb",#N/A,FALSE,"3-91";"tanks",#N/A,FALSE,"Tanks";"tank941",#N/A,FALSE,"Tank 941";"toxics",#N/A,FALSE,"Speciations";"summary",#N/A,FALSE,"Summary"}</definedName>
    <definedName name="wrn.TNRCC." localSheetId="12" hidden="1">{#N/A,#N/A,TRUE,"GUA-Gas-Fuel-Stoich";"tnrcc_etb",#N/A,TRUE,"GUA - E,T,B (95)";"sample_calcs",#N/A,TRUE,"GUA - E,T,B (95)";#N/A,#N/A,TRUE,"Exh (Wauk L5108GL)";#N/A,#N/A,TRUE,"Exh (GE Frame 5)";"tnrcc_other_emis",#N/A,TRUE,"GUA-OTHER Emissions (1995)"}</definedName>
    <definedName name="wrn.TNRCC." localSheetId="7" hidden="1">{#N/A,#N/A,TRUE,"GUA-Gas-Fuel-Stoich";"tnrcc_etb",#N/A,TRUE,"GUA - E,T,B (95)";"sample_calcs",#N/A,TRUE,"GUA - E,T,B (95)";#N/A,#N/A,TRUE,"Exh (Wauk L5108GL)";#N/A,#N/A,TRUE,"Exh (GE Frame 5)";"tnrcc_other_emis",#N/A,TRUE,"GUA-OTHER Emissions (1995)"}</definedName>
    <definedName name="wrn.TNRCC." localSheetId="14" hidden="1">{#N/A,#N/A,TRUE,"GUA-Gas-Fuel-Stoich";"tnrcc_etb",#N/A,TRUE,"GUA - E,T,B (95)";"sample_calcs",#N/A,TRUE,"GUA - E,T,B (95)";#N/A,#N/A,TRUE,"Exh (Wauk L5108GL)";#N/A,#N/A,TRUE,"Exh (GE Frame 5)";"tnrcc_other_emis",#N/A,TRUE,"GUA-OTHER Emissions (1995)"}</definedName>
    <definedName name="wrn.TNRCC." hidden="1">{#N/A,#N/A,TRUE,"GUA-Gas-Fuel-Stoich";"tnrcc_etb",#N/A,TRUE,"GUA - E,T,B (95)";"sample_calcs",#N/A,TRUE,"GUA - E,T,B (95)";#N/A,#N/A,TRUE,"Exh (Wauk L5108GL)";#N/A,#N/A,TRUE,"Exh (GE Frame 5)";"tnrcc_other_emis",#N/A,TRUE,"GUA-OTHER Emissions (1995)"}</definedName>
    <definedName name="wrn.Total._.Area." localSheetId="12" hidden="1">{"Total Area",#N/A,FALSE,"Vacuum Truck Emissions"}</definedName>
    <definedName name="wrn.Total._.Area." localSheetId="7" hidden="1">{"Total Area",#N/A,FALSE,"Vacuum Truck Emissions"}</definedName>
    <definedName name="wrn.Total._.Area." localSheetId="14" hidden="1">{"Total Area",#N/A,FALSE,"Vacuum Truck Emissions"}</definedName>
    <definedName name="wrn.Total._.Area." hidden="1">{"Total Area",#N/A,FALSE,"Vacuum Truck Emissions"}</definedName>
    <definedName name="wrn.TOTAL._.PROFIT." localSheetId="12" hidden="1">{#N/A,#N/A,FALSE,"TOTPROFIT";#N/A,#N/A,FALSE,"EXCL JAMONT";#N/A,#N/A,FALSE,"CONSPRFT";#N/A,#N/A,FALSE,"PACKPRFT";#N/A,#N/A,FALSE,"FIBERPRFT";#N/A,#N/A,FALSE,"JAMONTPRFT"}</definedName>
    <definedName name="wrn.TOTAL._.PROFIT." localSheetId="7" hidden="1">{#N/A,#N/A,FALSE,"TOTPROFIT";#N/A,#N/A,FALSE,"EXCL JAMONT";#N/A,#N/A,FALSE,"CONSPRFT";#N/A,#N/A,FALSE,"PACKPRFT";#N/A,#N/A,FALSE,"FIBERPRFT";#N/A,#N/A,FALSE,"JAMONTPRFT"}</definedName>
    <definedName name="wrn.TOTAL._.PROFIT." localSheetId="14" hidden="1">{#N/A,#N/A,FALSE,"TOTPROFIT";#N/A,#N/A,FALSE,"EXCL JAMONT";#N/A,#N/A,FALSE,"CONSPRFT";#N/A,#N/A,FALSE,"PACKPRFT";#N/A,#N/A,FALSE,"FIBERPRFT";#N/A,#N/A,FALSE,"JAMONTPRFT"}</definedName>
    <definedName name="wrn.TOTAL._.PROFIT." hidden="1">{#N/A,#N/A,FALSE,"TOTPROFIT";#N/A,#N/A,FALSE,"EXCL JAMONT";#N/A,#N/A,FALSE,"CONSPRFT";#N/A,#N/A,FALSE,"PACKPRFT";#N/A,#N/A,FALSE,"FIBERPRFT";#N/A,#N/A,FALSE,"JAMONTPRFT"}</definedName>
    <definedName name="wrn.TOTAL._.SALES." localSheetId="12" hidden="1">{#N/A,#N/A,TRUE,"SALES";#N/A,#N/A,TRUE,"CONSSALES";#N/A,#N/A,TRUE,"PACKSALES";#N/A,#N/A,TRUE,"FIBERSALES";#N/A,#N/A,TRUE,"JAMONTSALES"}</definedName>
    <definedName name="wrn.TOTAL._.SALES." localSheetId="7" hidden="1">{#N/A,#N/A,TRUE,"SALES";#N/A,#N/A,TRUE,"CONSSALES";#N/A,#N/A,TRUE,"PACKSALES";#N/A,#N/A,TRUE,"FIBERSALES";#N/A,#N/A,TRUE,"JAMONTSALES"}</definedName>
    <definedName name="wrn.TOTAL._.SALES." localSheetId="14" hidden="1">{#N/A,#N/A,TRUE,"SALES";#N/A,#N/A,TRUE,"CONSSALES";#N/A,#N/A,TRUE,"PACKSALES";#N/A,#N/A,TRUE,"FIBERSALES";#N/A,#N/A,TRUE,"JAMONTSALES"}</definedName>
    <definedName name="wrn.TOTAL._.SALES." hidden="1">{#N/A,#N/A,TRUE,"SALES";#N/A,#N/A,TRUE,"CONSSALES";#N/A,#N/A,TRUE,"PACKSALES";#N/A,#N/A,TRUE,"FIBERSALES";#N/A,#N/A,TRUE,"JAMONTSALES"}</definedName>
    <definedName name="wrn.Toxic._.calculations." localSheetId="12" hidden="1">{"summary",#N/A,TRUE,"Summary";"vapor_wt_percent",#N/A,TRUE,"Vapor Weight"}</definedName>
    <definedName name="wrn.Toxic._.calculations." localSheetId="7" hidden="1">{"summary",#N/A,TRUE,"Summary";"vapor_wt_percent",#N/A,TRUE,"Vapor Weight"}</definedName>
    <definedName name="wrn.Toxic._.calculations." localSheetId="14" hidden="1">{"summary",#N/A,TRUE,"Summary";"vapor_wt_percent",#N/A,TRUE,"Vapor Weight"}</definedName>
    <definedName name="wrn.Toxic._.calculations." hidden="1">{"summary",#N/A,TRUE,"Summary";"vapor_wt_percent",#N/A,TRUE,"Vapor Weight"}</definedName>
    <definedName name="wrn.TTU._.Detail." localSheetId="12" hidden="1">{"B68 TTU Detail",#N/A,FALSE,"TTU Summary";"B19 TTU Detail",#N/A,FALSE,"TTU Summary"}</definedName>
    <definedName name="wrn.TTU._.Detail." localSheetId="7" hidden="1">{"B68 TTU Detail",#N/A,FALSE,"TTU Summary";"B19 TTU Detail",#N/A,FALSE,"TTU Summary"}</definedName>
    <definedName name="wrn.TTU._.Detail." localSheetId="14" hidden="1">{"B68 TTU Detail",#N/A,FALSE,"TTU Summary";"B19 TTU Detail",#N/A,FALSE,"TTU Summary"}</definedName>
    <definedName name="wrn.TTU._.Detail." hidden="1">{"B68 TTU Detail",#N/A,FALSE,"TTU Summary";"B19 TTU Detail",#N/A,FALSE,"TTU Summary"}</definedName>
    <definedName name="wrn2.report." localSheetId="12" hidden="1">{#N/A,#N/A,FALSE,"Summary";#N/A,#N/A,FALSE,"Fixed (94)";#N/A,#N/A,FALSE,"fixed (P)";#N/A,#N/A,FALSE,"ExtFloat(94)";#N/A,#N/A,FALSE,"ExtFloat(P)";#N/A,#N/A,FALSE,"IntFloat(94)";#N/A,#N/A,FALSE,"IntFloat(P)";#N/A,#N/A,FALSE,"LD(94)";#N/A,#N/A,FALSE,"LD(P)";#N/A,#N/A,FALSE,"Fugitives";#N/A,#N/A,FALSE,"Speciate (94)";#N/A,#N/A,FALSE,"Speciate (P)"}</definedName>
    <definedName name="wrn2.report." localSheetId="7" hidden="1">{#N/A,#N/A,FALSE,"Summary";#N/A,#N/A,FALSE,"Fixed (94)";#N/A,#N/A,FALSE,"fixed (P)";#N/A,#N/A,FALSE,"ExtFloat(94)";#N/A,#N/A,FALSE,"ExtFloat(P)";#N/A,#N/A,FALSE,"IntFloat(94)";#N/A,#N/A,FALSE,"IntFloat(P)";#N/A,#N/A,FALSE,"LD(94)";#N/A,#N/A,FALSE,"LD(P)";#N/A,#N/A,FALSE,"Fugitives";#N/A,#N/A,FALSE,"Speciate (94)";#N/A,#N/A,FALSE,"Speciate (P)"}</definedName>
    <definedName name="wrn2.report." localSheetId="14" hidden="1">{#N/A,#N/A,FALSE,"Summary";#N/A,#N/A,FALSE,"Fixed (94)";#N/A,#N/A,FALSE,"fixed (P)";#N/A,#N/A,FALSE,"ExtFloat(94)";#N/A,#N/A,FALSE,"ExtFloat(P)";#N/A,#N/A,FALSE,"IntFloat(94)";#N/A,#N/A,FALSE,"IntFloat(P)";#N/A,#N/A,FALSE,"LD(94)";#N/A,#N/A,FALSE,"LD(P)";#N/A,#N/A,FALSE,"Fugitives";#N/A,#N/A,FALSE,"Speciate (94)";#N/A,#N/A,FALSE,"Speciate (P)"}</definedName>
    <definedName name="wrn2.report." hidden="1">{#N/A,#N/A,FALSE,"Summary";#N/A,#N/A,FALSE,"Fixed (94)";#N/A,#N/A,FALSE,"fixed (P)";#N/A,#N/A,FALSE,"ExtFloat(94)";#N/A,#N/A,FALSE,"ExtFloat(P)";#N/A,#N/A,FALSE,"IntFloat(94)";#N/A,#N/A,FALSE,"IntFloat(P)";#N/A,#N/A,FALSE,"LD(94)";#N/A,#N/A,FALSE,"LD(P)";#N/A,#N/A,FALSE,"Fugitives";#N/A,#N/A,FALSE,"Speciate (94)";#N/A,#N/A,FALSE,"Speciate (P)"}</definedName>
    <definedName name="wvu.Detailed." localSheetId="12" hidden="1">{TRUE,TRUE,-1.25,-15.5,759.75,457.5,FALSE,FALSE,TRUE,TRUE,0,1,#N/A,394,#N/A,26.515625,37.4666666666667,1,FALSE,FALSE,3,TRUE,1,FALSE,100,"Swvu.Detailed.","ACwvu.Detailed.",0,FALSE,FALSE,0.67,0.4,1,0.75,1,"&amp;L&amp;8COMPANY
PROJECT/SITE","&amp;L&amp;8&amp;F![&amp;A]&amp;R&amp;8&amp;D
&amp;T",TRUE,FALSE,FALSE,FALSE,1,100,#N/A,#N/A,"=R55C1:R429C11",FALSE,"Rwvu.Detailed.",#N/A,FALSE,FALSE,TRUE,1,300,300,FALSE,FALSE,TRUE,TRUE,TRUE}</definedName>
    <definedName name="wvu.Detailed." localSheetId="7" hidden="1">{TRUE,TRUE,-1.25,-15.5,759.75,457.5,FALSE,FALSE,TRUE,TRUE,0,1,#N/A,394,#N/A,26.515625,37.4666666666667,1,FALSE,FALSE,3,TRUE,1,FALSE,100,"Swvu.Detailed.","ACwvu.Detailed.",0,FALSE,FALSE,0.67,0.4,1,0.75,1,"&amp;L&amp;8COMPANY
PROJECT/SITE","&amp;L&amp;8&amp;F![&amp;A]&amp;R&amp;8&amp;D
&amp;T",TRUE,FALSE,FALSE,FALSE,1,100,#N/A,#N/A,"=R55C1:R429C11",FALSE,"Rwvu.Detailed.",#N/A,FALSE,FALSE,TRUE,1,300,300,FALSE,FALSE,TRUE,TRUE,TRUE}</definedName>
    <definedName name="wvu.Detailed." localSheetId="14" hidden="1">{TRUE,TRUE,-1.25,-15.5,759.75,457.5,FALSE,FALSE,TRUE,TRUE,0,1,#N/A,394,#N/A,26.515625,37.4666666666667,1,FALSE,FALSE,3,TRUE,1,FALSE,100,"Swvu.Detailed.","ACwvu.Detailed.",0,FALSE,FALSE,0.67,0.4,1,0.75,1,"&amp;L&amp;8COMPANY
PROJECT/SITE","&amp;L&amp;8&amp;F![&amp;A]&amp;R&amp;8&amp;D
&amp;T",TRUE,FALSE,FALSE,FALSE,1,100,#N/A,#N/A,"=R55C1:R429C11",FALSE,"Rwvu.Detailed.",#N/A,FALSE,FALSE,TRUE,1,300,300,FALSE,FALSE,TRUE,TRUE,TRUE}</definedName>
    <definedName name="wvu.Detailed." hidden="1">{TRUE,TRUE,-1.25,-15.5,759.75,457.5,FALSE,FALSE,TRUE,TRUE,0,1,#N/A,394,#N/A,26.515625,37.4666666666667,1,FALSE,FALSE,3,TRUE,1,FALSE,100,"Swvu.Detailed.","ACwvu.Detailed.",0,FALSE,FALSE,0.67,0.4,1,0.75,1,"&amp;L&amp;8COMPANY
PROJECT/SITE","&amp;L&amp;8&amp;F![&amp;A]&amp;R&amp;8&amp;D
&amp;T",TRUE,FALSE,FALSE,FALSE,1,100,#N/A,#N/A,"=R55C1:R429C11",FALSE,"Rwvu.Detailed.",#N/A,FALSE,FALSE,TRUE,1,300,300,FALSE,FALSE,TRUE,TRUE,TRUE}</definedName>
    <definedName name="wvu.Detailed._.and._.Summary." localSheetId="12" hidden="1">{TRUE,TRUE,-1.25,-15.5,759.75,457.5,FALSE,FALSE,TRUE,TRUE,0,1,#N/A,47,#N/A,26.515625,39.6428571428571,1,FALSE,FALSE,3,TRUE,1,FALSE,100,"Swvu.Detailed._.and._.Summary.","ACwvu.Detailed._.and._.Summary.",0,FALSE,FALSE,0.67,0.4,1,0.75,1,"&amp;L&amp;8COMPANY
PROJECT/SITE","&amp;L&amp;8&amp;F![&amp;A]&amp;R&amp;8&amp;D
&amp;T",TRUE,FALSE,FALSE,FALSE,1,100,#N/A,#N/A,"=R55C1:R488C11",FALSE,"Rwvu.Detailed._.and._.Summary.",#N/A,FALSE,FALSE,TRUE,1,300,300,FALSE,FALSE,TRUE,TRUE,TRUE}</definedName>
    <definedName name="wvu.Detailed._.and._.Summary." localSheetId="7" hidden="1">{TRUE,TRUE,-1.25,-15.5,759.75,457.5,FALSE,FALSE,TRUE,TRUE,0,1,#N/A,47,#N/A,26.515625,39.6428571428571,1,FALSE,FALSE,3,TRUE,1,FALSE,100,"Swvu.Detailed._.and._.Summary.","ACwvu.Detailed._.and._.Summary.",0,FALSE,FALSE,0.67,0.4,1,0.75,1,"&amp;L&amp;8COMPANY
PROJECT/SITE","&amp;L&amp;8&amp;F![&amp;A]&amp;R&amp;8&amp;D
&amp;T",TRUE,FALSE,FALSE,FALSE,1,100,#N/A,#N/A,"=R55C1:R488C11",FALSE,"Rwvu.Detailed._.and._.Summary.",#N/A,FALSE,FALSE,TRUE,1,300,300,FALSE,FALSE,TRUE,TRUE,TRUE}</definedName>
    <definedName name="wvu.Detailed._.and._.Summary." localSheetId="14" hidden="1">{TRUE,TRUE,-1.25,-15.5,759.75,457.5,FALSE,FALSE,TRUE,TRUE,0,1,#N/A,47,#N/A,26.515625,39.6428571428571,1,FALSE,FALSE,3,TRUE,1,FALSE,100,"Swvu.Detailed._.and._.Summary.","ACwvu.Detailed._.and._.Summary.",0,FALSE,FALSE,0.67,0.4,1,0.75,1,"&amp;L&amp;8COMPANY
PROJECT/SITE","&amp;L&amp;8&amp;F![&amp;A]&amp;R&amp;8&amp;D
&amp;T",TRUE,FALSE,FALSE,FALSE,1,100,#N/A,#N/A,"=R55C1:R488C11",FALSE,"Rwvu.Detailed._.and._.Summary.",#N/A,FALSE,FALSE,TRUE,1,300,300,FALSE,FALSE,TRUE,TRUE,TRUE}</definedName>
    <definedName name="wvu.Detailed._.and._.Summary." hidden="1">{TRUE,TRUE,-1.25,-15.5,759.75,457.5,FALSE,FALSE,TRUE,TRUE,0,1,#N/A,47,#N/A,26.515625,39.6428571428571,1,FALSE,FALSE,3,TRUE,1,FALSE,100,"Swvu.Detailed._.and._.Summary.","ACwvu.Detailed._.and._.Summary.",0,FALSE,FALSE,0.67,0.4,1,0.75,1,"&amp;L&amp;8COMPANY
PROJECT/SITE","&amp;L&amp;8&amp;F![&amp;A]&amp;R&amp;8&amp;D
&amp;T",TRUE,FALSE,FALSE,FALSE,1,100,#N/A,#N/A,"=R55C1:R488C11",FALSE,"Rwvu.Detailed._.and._.Summary.",#N/A,FALSE,FALSE,TRUE,1,300,300,FALSE,FALSE,TRUE,TRUE,TRUE}</definedName>
    <definedName name="wvu.Summary." localSheetId="4" hidden="1">{TRUE,TRUE,-1.25,-15.5,484.5,297,FALSE,FALSE,TRUE,TRUE,0,1,#N/A,1,#N/A,8.19318181818182,15,1,FALSE,FALSE,3,TRUE,1,FALSE,100,"Swvu.Summary.","ACwvu.Summary.",#N/A,FALSE,FALSE,0.5,0.5,0.5,0.5,2,"","&amp;L\AA4",TRUE,FALSE,FALSE,FALSE,1,71,#N/A,#N/A,"=R153C1:R187C21",FALSE,#N/A,#N/A,FALSE,FALSE,TRUE,1,65532,65532,FALSE,FALSE,TRUE,TRUE,TRUE}</definedName>
    <definedName name="wvu.Summary." localSheetId="11" hidden="1">{TRUE,TRUE,-1.25,-15.5,484.5,297,FALSE,FALSE,TRUE,TRUE,0,1,#N/A,1,#N/A,8.19318181818182,15,1,FALSE,FALSE,3,TRUE,1,FALSE,100,"Swvu.Summary.","ACwvu.Summary.",#N/A,FALSE,FALSE,0.5,0.5,0.5,0.5,2,"","&amp;L\AA4",TRUE,FALSE,FALSE,FALSE,1,71,#N/A,#N/A,"=R153C1:R187C21",FALSE,#N/A,#N/A,FALSE,FALSE,TRUE,1,65532,65532,FALSE,FALSE,TRUE,TRUE,TRUE}</definedName>
    <definedName name="wvu.Summary." localSheetId="3" hidden="1">{TRUE,TRUE,-1.25,-15.5,484.5,297,FALSE,FALSE,TRUE,TRUE,0,1,#N/A,1,#N/A,8.19318181818182,15,1,FALSE,FALSE,3,TRUE,1,FALSE,100,"Swvu.Summary.","ACwvu.Summary.",#N/A,FALSE,FALSE,0.5,0.5,0.5,0.5,2,"","&amp;L\AA4",TRUE,FALSE,FALSE,FALSE,1,71,#N/A,#N/A,"=R153C1:R187C21",FALSE,#N/A,#N/A,FALSE,FALSE,TRUE,1,65532,65532,FALSE,FALSE,TRUE,TRUE,TRUE}</definedName>
    <definedName name="wvu.uctad." localSheetId="12" hidden="1">{TRUE,TRUE,-2.75,-17,484.5,255.75,FALSE,TRUE,TRUE,TRUE,0,1,18,272,#N/A,4,26.0909090909091,2,TRUE,FALSE,3,TRUE,1,TRUE,50,"Swvu.uctad.","ACwvu.uctad.",#N/A,FALSE,FALSE,0.47,0.54,0.25,0.25,2,"","",FALSE,FALSE,FALSE,FALSE,1,#N/A,1,1,"=R125C3:R166C23",FALSE,#N/A,#N/A,FALSE,FALSE,FALSE,1,600,600,FALSE,FALSE,TRUE,TRUE,TRUE}</definedName>
    <definedName name="wvu.uctad." localSheetId="7" hidden="1">{TRUE,TRUE,-2.75,-17,484.5,255.75,FALSE,TRUE,TRUE,TRUE,0,1,18,272,#N/A,4,26.0909090909091,2,TRUE,FALSE,3,TRUE,1,TRUE,50,"Swvu.uctad.","ACwvu.uctad.",#N/A,FALSE,FALSE,0.47,0.54,0.25,0.25,2,"","",FALSE,FALSE,FALSE,FALSE,1,#N/A,1,1,"=R125C3:R166C23",FALSE,#N/A,#N/A,FALSE,FALSE,FALSE,1,600,600,FALSE,FALSE,TRUE,TRUE,TRUE}</definedName>
    <definedName name="wvu.uctad." localSheetId="14" hidden="1">{TRUE,TRUE,-2.75,-17,484.5,255.75,FALSE,TRUE,TRUE,TRUE,0,1,18,272,#N/A,4,26.0909090909091,2,TRUE,FALSE,3,TRUE,1,TRUE,50,"Swvu.uctad.","ACwvu.uctad.",#N/A,FALSE,FALSE,0.47,0.54,0.25,0.25,2,"","",FALSE,FALSE,FALSE,FALSE,1,#N/A,1,1,"=R125C3:R166C23",FALSE,#N/A,#N/A,FALSE,FALSE,FALSE,1,600,600,FALSE,FALSE,TRUE,TRUE,TRUE}</definedName>
    <definedName name="wvu.uctad." hidden="1">{TRUE,TRUE,-2.75,-17,484.5,255.75,FALSE,TRUE,TRUE,TRUE,0,1,18,272,#N/A,4,26.0909090909091,2,TRUE,FALSE,3,TRUE,1,TRUE,50,"Swvu.uctad.","ACwvu.uctad.",#N/A,FALSE,FALSE,0.47,0.54,0.25,0.25,2,"","",FALSE,FALSE,FALSE,FALSE,1,#N/A,1,1,"=R125C3:R166C23",FALSE,#N/A,#N/A,FALSE,FALSE,FALSE,1,600,600,FALSE,FALSE,TRUE,TRUE,TRUE}</definedName>
    <definedName name="www" hidden="1">64</definedName>
    <definedName name="x" localSheetId="12" hidden="1">{#N/A,#N/A,FALSE,"Summary";#N/A,#N/A,FALSE,"Fixed (94)";#N/A,#N/A,FALSE,"fixed (P)";#N/A,#N/A,FALSE,"ExtFloat(94)";#N/A,#N/A,FALSE,"ExtFloat(P)";#N/A,#N/A,FALSE,"IntFloat(94)";#N/A,#N/A,FALSE,"IntFloat(P)";#N/A,#N/A,FALSE,"LD(94)";#N/A,#N/A,FALSE,"LD(P)";#N/A,#N/A,FALSE,"Fugitives";#N/A,#N/A,FALSE,"Speciate (94)";#N/A,#N/A,FALSE,"Speciate (P)"}</definedName>
    <definedName name="x" localSheetId="7" hidden="1">{#N/A,#N/A,FALSE,"Summary";#N/A,#N/A,FALSE,"Fixed (94)";#N/A,#N/A,FALSE,"fixed (P)";#N/A,#N/A,FALSE,"ExtFloat(94)";#N/A,#N/A,FALSE,"ExtFloat(P)";#N/A,#N/A,FALSE,"IntFloat(94)";#N/A,#N/A,FALSE,"IntFloat(P)";#N/A,#N/A,FALSE,"LD(94)";#N/A,#N/A,FALSE,"LD(P)";#N/A,#N/A,FALSE,"Fugitives";#N/A,#N/A,FALSE,"Speciate (94)";#N/A,#N/A,FALSE,"Speciate (P)"}</definedName>
    <definedName name="x" localSheetId="14" hidden="1">{#N/A,#N/A,FALSE,"Summary";#N/A,#N/A,FALSE,"Fixed (94)";#N/A,#N/A,FALSE,"fixed (P)";#N/A,#N/A,FALSE,"ExtFloat(94)";#N/A,#N/A,FALSE,"ExtFloat(P)";#N/A,#N/A,FALSE,"IntFloat(94)";#N/A,#N/A,FALSE,"IntFloat(P)";#N/A,#N/A,FALSE,"LD(94)";#N/A,#N/A,FALSE,"LD(P)";#N/A,#N/A,FALSE,"Fugitives";#N/A,#N/A,FALSE,"Speciate (94)";#N/A,#N/A,FALSE,"Speciate (P)"}</definedName>
    <definedName name="x" hidden="1">{#N/A,#N/A,FALSE,"Summary";#N/A,#N/A,FALSE,"Fixed (94)";#N/A,#N/A,FALSE,"fixed (P)";#N/A,#N/A,FALSE,"ExtFloat(94)";#N/A,#N/A,FALSE,"ExtFloat(P)";#N/A,#N/A,FALSE,"IntFloat(94)";#N/A,#N/A,FALSE,"IntFloat(P)";#N/A,#N/A,FALSE,"LD(94)";#N/A,#N/A,FALSE,"LD(P)";#N/A,#N/A,FALSE,"Fugitives";#N/A,#N/A,FALSE,"Speciate (94)";#N/A,#N/A,FALSE,"Speciate (P)"}</definedName>
    <definedName name="xx" localSheetId="12" hidden="1">{#N/A,#N/A,FALSE,"Rates";#N/A,#N/A,FALSE,"Summary";#N/A,#N/A,FALSE,"Boilers";#N/A,#N/A,FALSE,"Cyclones";#N/A,#N/A,FALSE,"Saws";#N/A,#N/A,FALSE,"Drops";#N/A,#N/A,FALSE,"Piles";#N/A,#N/A,FALSE,"Roads";#N/A,#N/A,FALSE,"Tanks";#N/A,#N/A,FALSE,"Kilns";#N/A,#N/A,FALSE,"Model"}</definedName>
    <definedName name="xx" localSheetId="7" hidden="1">{#N/A,#N/A,FALSE,"Rates";#N/A,#N/A,FALSE,"Summary";#N/A,#N/A,FALSE,"Boilers";#N/A,#N/A,FALSE,"Cyclones";#N/A,#N/A,FALSE,"Saws";#N/A,#N/A,FALSE,"Drops";#N/A,#N/A,FALSE,"Piles";#N/A,#N/A,FALSE,"Roads";#N/A,#N/A,FALSE,"Tanks";#N/A,#N/A,FALSE,"Kilns";#N/A,#N/A,FALSE,"Model"}</definedName>
    <definedName name="xx" localSheetId="14" hidden="1">{#N/A,#N/A,FALSE,"Rates";#N/A,#N/A,FALSE,"Summary";#N/A,#N/A,FALSE,"Boilers";#N/A,#N/A,FALSE,"Cyclones";#N/A,#N/A,FALSE,"Saws";#N/A,#N/A,FALSE,"Drops";#N/A,#N/A,FALSE,"Piles";#N/A,#N/A,FALSE,"Roads";#N/A,#N/A,FALSE,"Tanks";#N/A,#N/A,FALSE,"Kilns";#N/A,#N/A,FALSE,"Model"}</definedName>
    <definedName name="xx" hidden="1">{#N/A,#N/A,FALSE,"Rates";#N/A,#N/A,FALSE,"Summary";#N/A,#N/A,FALSE,"Boilers";#N/A,#N/A,FALSE,"Cyclones";#N/A,#N/A,FALSE,"Saws";#N/A,#N/A,FALSE,"Drops";#N/A,#N/A,FALSE,"Piles";#N/A,#N/A,FALSE,"Roads";#N/A,#N/A,FALSE,"Tanks";#N/A,#N/A,FALSE,"Kilns";#N/A,#N/A,FALSE,"Model"}</definedName>
    <definedName name="xxx" localSheetId="4" hidden="1">{#N/A,#N/A,FALSE,"F1-Currrent";#N/A,#N/A,FALSE,"F2-Current";#N/A,#N/A,FALSE,"F2-Proposed";#N/A,#N/A,FALSE,"F3-Current";#N/A,#N/A,FALSE,"F4-Current";#N/A,#N/A,FALSE,"F4-Proposed";#N/A,#N/A,FALSE,"Controls"}</definedName>
    <definedName name="xxx" localSheetId="11" hidden="1">{#N/A,#N/A,FALSE,"F1-Currrent";#N/A,#N/A,FALSE,"F2-Current";#N/A,#N/A,FALSE,"F2-Proposed";#N/A,#N/A,FALSE,"F3-Current";#N/A,#N/A,FALSE,"F4-Current";#N/A,#N/A,FALSE,"F4-Proposed";#N/A,#N/A,FALSE,"Controls"}</definedName>
    <definedName name="xxx" localSheetId="3" hidden="1">{#N/A,#N/A,FALSE,"F1-Currrent";#N/A,#N/A,FALSE,"F2-Current";#N/A,#N/A,FALSE,"F2-Proposed";#N/A,#N/A,FALSE,"F3-Current";#N/A,#N/A,FALSE,"F4-Current";#N/A,#N/A,FALSE,"F4-Proposed";#N/A,#N/A,FALSE,"Controls"}</definedName>
    <definedName name="xxx" hidden="1">{#N/A,#N/A,FALSE,"F1-Currrent";#N/A,#N/A,FALSE,"F2-Current";#N/A,#N/A,FALSE,"F2-Proposed";#N/A,#N/A,FALSE,"F3-Current";#N/A,#N/A,FALSE,"F4-Current";#N/A,#N/A,FALSE,"F4-Proposed";#N/A,#N/A,FALSE,"Controls"}</definedName>
    <definedName name="xxxxx" localSheetId="12" hidden="1">{"monthly",#N/A,FALSE,"GASODEM";"qtr to yr",#N/A,FALSE,"GASODEM"}</definedName>
    <definedName name="xxxxx" localSheetId="7" hidden="1">{"monthly",#N/A,FALSE,"GASODEM";"qtr to yr",#N/A,FALSE,"GASODEM"}</definedName>
    <definedName name="xxxxx" localSheetId="14" hidden="1">{"monthly",#N/A,FALSE,"GASODEM";"qtr to yr",#N/A,FALSE,"GASODEM"}</definedName>
    <definedName name="xxxxx" hidden="1">{"monthly",#N/A,FALSE,"GASODEM";"qtr to yr",#N/A,FALSE,"GASODEM"}</definedName>
    <definedName name="xxxxxx" localSheetId="12" hidden="1">{"Detailed",#N/A,FALSE,"GAS-COMB";"Summary",#N/A,FALSE,"GAS-COMB"}</definedName>
    <definedName name="xxxxxx" localSheetId="7" hidden="1">{"Detailed",#N/A,FALSE,"GAS-COMB";"Summary",#N/A,FALSE,"GAS-COMB"}</definedName>
    <definedName name="xxxxxx" localSheetId="14" hidden="1">{"Detailed",#N/A,FALSE,"GAS-COMB";"Summary",#N/A,FALSE,"GAS-COMB"}</definedName>
    <definedName name="xxxxxx" hidden="1">{"Detailed",#N/A,FALSE,"GAS-COMB";"Summary",#N/A,FALSE,"GAS-COMB"}</definedName>
    <definedName name="xxxxxxxxxxxxxxxxxxxxxx" localSheetId="12" hidden="1">{#N/A,#N/A,FALSE,"F1-Currrent";#N/A,#N/A,FALSE,"F2-Current";#N/A,#N/A,FALSE,"F2-Proposed";#N/A,#N/A,FALSE,"F3-Current";#N/A,#N/A,FALSE,"F4-Current";#N/A,#N/A,FALSE,"F4-Proposed";#N/A,#N/A,FALSE,"Controls"}</definedName>
    <definedName name="xxxxxxxxxxxxxxxxxxxxxx" localSheetId="7" hidden="1">{#N/A,#N/A,FALSE,"F1-Currrent";#N/A,#N/A,FALSE,"F2-Current";#N/A,#N/A,FALSE,"F2-Proposed";#N/A,#N/A,FALSE,"F3-Current";#N/A,#N/A,FALSE,"F4-Current";#N/A,#N/A,FALSE,"F4-Proposed";#N/A,#N/A,FALSE,"Controls"}</definedName>
    <definedName name="xxxxxxxxxxxxxxxxxxxxxx" localSheetId="14" hidden="1">{#N/A,#N/A,FALSE,"F1-Currrent";#N/A,#N/A,FALSE,"F2-Current";#N/A,#N/A,FALSE,"F2-Proposed";#N/A,#N/A,FALSE,"F3-Current";#N/A,#N/A,FALSE,"F4-Current";#N/A,#N/A,FALSE,"F4-Proposed";#N/A,#N/A,FALSE,"Controls"}</definedName>
    <definedName name="xxxxxxxxxxxxxxxxxxxxxx" hidden="1">{#N/A,#N/A,FALSE,"F1-Currrent";#N/A,#N/A,FALSE,"F2-Current";#N/A,#N/A,FALSE,"F2-Proposed";#N/A,#N/A,FALSE,"F3-Current";#N/A,#N/A,FALSE,"F4-Current";#N/A,#N/A,FALSE,"F4-Proposed";#N/A,#N/A,FALSE,"Controls"}</definedName>
    <definedName name="yy" localSheetId="12" hidden="1">{#N/A,#N/A,FALSE,"Rates";#N/A,#N/A,FALSE,"Summary";#N/A,#N/A,FALSE,"Boilers";#N/A,#N/A,FALSE,"Cyclones";#N/A,#N/A,FALSE,"Saws";#N/A,#N/A,FALSE,"Drops";#N/A,#N/A,FALSE,"Piles";#N/A,#N/A,FALSE,"Roads";#N/A,#N/A,FALSE,"Tanks";#N/A,#N/A,FALSE,"Kilns";#N/A,#N/A,FALSE,"Model"}</definedName>
    <definedName name="yy" localSheetId="7" hidden="1">{#N/A,#N/A,FALSE,"Rates";#N/A,#N/A,FALSE,"Summary";#N/A,#N/A,FALSE,"Boilers";#N/A,#N/A,FALSE,"Cyclones";#N/A,#N/A,FALSE,"Saws";#N/A,#N/A,FALSE,"Drops";#N/A,#N/A,FALSE,"Piles";#N/A,#N/A,FALSE,"Roads";#N/A,#N/A,FALSE,"Tanks";#N/A,#N/A,FALSE,"Kilns";#N/A,#N/A,FALSE,"Model"}</definedName>
    <definedName name="yy" localSheetId="14" hidden="1">{#N/A,#N/A,FALSE,"Rates";#N/A,#N/A,FALSE,"Summary";#N/A,#N/A,FALSE,"Boilers";#N/A,#N/A,FALSE,"Cyclones";#N/A,#N/A,FALSE,"Saws";#N/A,#N/A,FALSE,"Drops";#N/A,#N/A,FALSE,"Piles";#N/A,#N/A,FALSE,"Roads";#N/A,#N/A,FALSE,"Tanks";#N/A,#N/A,FALSE,"Kilns";#N/A,#N/A,FALSE,"Model"}</definedName>
    <definedName name="yy" hidden="1">{#N/A,#N/A,FALSE,"Rates";#N/A,#N/A,FALSE,"Summary";#N/A,#N/A,FALSE,"Boilers";#N/A,#N/A,FALSE,"Cyclones";#N/A,#N/A,FALSE,"Saws";#N/A,#N/A,FALSE,"Drops";#N/A,#N/A,FALSE,"Piles";#N/A,#N/A,FALSE,"Roads";#N/A,#N/A,FALSE,"Tanks";#N/A,#N/A,FALSE,"Kilns";#N/A,#N/A,FALSE,"Model"}</definedName>
    <definedName name="yyy" localSheetId="4" hidden="1">{#N/A,#N/A,FALSE,"F1-Currrent";#N/A,#N/A,FALSE,"F2-Current";#N/A,#N/A,FALSE,"F2-Proposed";#N/A,#N/A,FALSE,"F3-Current";#N/A,#N/A,FALSE,"F4-Current";#N/A,#N/A,FALSE,"F4-Proposed";#N/A,#N/A,FALSE,"Controls"}</definedName>
    <definedName name="yyy" localSheetId="11" hidden="1">{#N/A,#N/A,FALSE,"F1-Currrent";#N/A,#N/A,FALSE,"F2-Current";#N/A,#N/A,FALSE,"F2-Proposed";#N/A,#N/A,FALSE,"F3-Current";#N/A,#N/A,FALSE,"F4-Current";#N/A,#N/A,FALSE,"F4-Proposed";#N/A,#N/A,FALSE,"Controls"}</definedName>
    <definedName name="yyy" localSheetId="3" hidden="1">{#N/A,#N/A,FALSE,"F1-Currrent";#N/A,#N/A,FALSE,"F2-Current";#N/A,#N/A,FALSE,"F2-Proposed";#N/A,#N/A,FALSE,"F3-Current";#N/A,#N/A,FALSE,"F4-Current";#N/A,#N/A,FALSE,"F4-Proposed";#N/A,#N/A,FALSE,"Controls"}</definedName>
    <definedName name="yyy" hidden="1">{#N/A,#N/A,FALSE,"F1-Currrent";#N/A,#N/A,FALSE,"F2-Current";#N/A,#N/A,FALSE,"F2-Proposed";#N/A,#N/A,FALSE,"F3-Current";#N/A,#N/A,FALSE,"F4-Current";#N/A,#N/A,FALSE,"F4-Proposed";#N/A,#N/A,FALSE,"Controls"}</definedName>
    <definedName name="yyz" localSheetId="12"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yyz" localSheetId="7"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yyz" localSheetId="14"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yyz"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Z_21701F18_ED23_11D2_883A_0080C7B7EDD9_.wvu.PrintTitles" localSheetId="7" hidden="1">#REF!,#REF!</definedName>
    <definedName name="Z_21701F18_ED23_11D2_883A_0080C7B7EDD9_.wvu.PrintTitles" hidden="1">#REF!,#REF!</definedName>
    <definedName name="Z_2593132C_E685_11D2_883A_0080C7B7EDD9_.wvu.PrintTitles" localSheetId="7" hidden="1">#REF!,#REF!</definedName>
    <definedName name="Z_2593132C_E685_11D2_883A_0080C7B7EDD9_.wvu.PrintTitles" hidden="1">#REF!,#REF!</definedName>
    <definedName name="Z_25931379_E685_11D2_883A_0080C7B7EDD9_.wvu.PrintTitles" localSheetId="7" hidden="1">#REF!,#REF!</definedName>
    <definedName name="Z_25931379_E685_11D2_883A_0080C7B7EDD9_.wvu.PrintTitles" hidden="1">#REF!,#REF!</definedName>
    <definedName name="Z_640B8CB7_ED0A_11D2_883A_0080C7B7EDD9_.wvu.PrintTitles" localSheetId="7" hidden="1">#REF!,#REF!</definedName>
    <definedName name="Z_640B8CB7_ED0A_11D2_883A_0080C7B7EDD9_.wvu.PrintTitles" hidden="1">#REF!,#REF!</definedName>
    <definedName name="Z_814B1636_EC31_11D2_883A_0080C7B7EDD9_.wvu.PrintTitles" localSheetId="7" hidden="1">#REF!,#REF!</definedName>
    <definedName name="Z_814B1636_EC31_11D2_883A_0080C7B7EDD9_.wvu.PrintTitles" hidden="1">#REF!,#REF!</definedName>
    <definedName name="Z_814B1688_EC31_11D2_883A_0080C7B7EDD9_.wvu.PrintTitles" localSheetId="7" hidden="1">#REF!,#REF!</definedName>
    <definedName name="Z_814B1688_EC31_11D2_883A_0080C7B7EDD9_.wvu.PrintTitles" hidden="1">#REF!,#REF!</definedName>
    <definedName name="Z_92640542_ECBC_11D2_883A_0080C7B7EDD9_.wvu.PrintTitles" localSheetId="7" hidden="1">#REF!,#REF!</definedName>
    <definedName name="Z_92640542_ECBC_11D2_883A_0080C7B7EDD9_.wvu.PrintTitles" hidden="1">#REF!,#REF!</definedName>
    <definedName name="Z_A4A34411_ECBA_11D2_9775_0080C7FCA63D_.wvu.PrintTitles" localSheetId="7" hidden="1">#REF!,#REF!</definedName>
    <definedName name="Z_A4A34411_ECBA_11D2_9775_0080C7FCA63D_.wvu.PrintTitles" hidden="1">#REF!,#REF!</definedName>
    <definedName name="Z_B08A26B6_E741_11D2_883A_0080C7B7EDD9_.wvu.PrintTitles" localSheetId="7" hidden="1">#REF!,#REF!</definedName>
    <definedName name="Z_B08A26B6_E741_11D2_883A_0080C7B7EDD9_.wvu.PrintTitles" hidden="1">#REF!,#REF!</definedName>
    <definedName name="Z_B9553477_EE57_11D2_9775_0080C7FCA63D_.wvu.PrintTitles" localSheetId="7" hidden="1">#REF!,#REF!</definedName>
    <definedName name="Z_B9553477_EE57_11D2_9775_0080C7FCA63D_.wvu.PrintTitles" hidden="1">#REF!,#REF!</definedName>
    <definedName name="Z_C34C99F6_E6D7_11D2_883A_0080C7B7EDD9_.wvu.PrintTitles" localSheetId="7" hidden="1">#REF!,#REF!</definedName>
    <definedName name="Z_C34C99F6_E6D7_11D2_883A_0080C7B7EDD9_.wvu.PrintTitles" hidden="1">#REF!,#REF!</definedName>
    <definedName name="Z_F08E6F97_ED87_11D2_9775_0080C7FCA63D_.wvu.PrintTitles" localSheetId="7" hidden="1">#REF!,#REF!</definedName>
    <definedName name="Z_F08E6F97_ED87_11D2_9775_0080C7FCA63D_.wvu.PrintTitles" hidden="1">#REF!,#REF!</definedName>
    <definedName name="Z_F08E7DD9_ED87_11D2_9775_0080C7FCA63D_.wvu.PrintTitles" localSheetId="7" hidden="1">#REF!,#REF!</definedName>
    <definedName name="Z_F08E7DD9_ED87_11D2_9775_0080C7FCA63D_.wvu.PrintTitles" hidden="1">#REF!,#REF!</definedName>
    <definedName name="zzz" localSheetId="12" hidden="1">#REF!</definedName>
    <definedName name="zzz" localSheetId="7" hidden="1">#REF!</definedName>
    <definedName name="zzz" localSheetId="14" hidden="1">#REF!</definedName>
    <definedName name="zzz"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37" l="1"/>
  <c r="D15" i="37"/>
  <c r="D14" i="37"/>
  <c r="D13" i="37"/>
  <c r="D11" i="37"/>
  <c r="D10" i="37"/>
  <c r="D7" i="37"/>
  <c r="D6" i="37"/>
  <c r="D9" i="37"/>
  <c r="D8" i="37"/>
  <c r="D5" i="37"/>
  <c r="M157" i="24" l="1"/>
  <c r="L157" i="24"/>
  <c r="K157" i="24"/>
  <c r="J157" i="24"/>
  <c r="I157" i="24"/>
  <c r="G157" i="24"/>
  <c r="F157" i="24"/>
  <c r="E157" i="24"/>
  <c r="D157" i="24"/>
  <c r="M156" i="24"/>
  <c r="L156" i="24"/>
  <c r="K156" i="24"/>
  <c r="J156" i="24"/>
  <c r="I156" i="24"/>
  <c r="G156" i="24"/>
  <c r="F156" i="24"/>
  <c r="E156" i="24"/>
  <c r="D156" i="24"/>
  <c r="M155" i="24"/>
  <c r="L155" i="24"/>
  <c r="K155" i="24"/>
  <c r="J155" i="24"/>
  <c r="I155" i="24"/>
  <c r="G155" i="24"/>
  <c r="F155" i="24"/>
  <c r="E155" i="24"/>
  <c r="D155" i="24"/>
  <c r="M150" i="24"/>
  <c r="L150" i="24"/>
  <c r="K150" i="24"/>
  <c r="J150" i="24"/>
  <c r="I150" i="24"/>
  <c r="G150" i="24"/>
  <c r="F150" i="24"/>
  <c r="E150" i="24"/>
  <c r="D150" i="24"/>
  <c r="M149" i="24"/>
  <c r="L149" i="24"/>
  <c r="K149" i="24"/>
  <c r="J149" i="24"/>
  <c r="I149" i="24"/>
  <c r="G149" i="24"/>
  <c r="F149" i="24"/>
  <c r="E149" i="24"/>
  <c r="D149" i="24"/>
  <c r="M148" i="24"/>
  <c r="L148" i="24"/>
  <c r="K148" i="24"/>
  <c r="J148" i="24"/>
  <c r="I148" i="24"/>
  <c r="G148" i="24"/>
  <c r="F148" i="24"/>
  <c r="E148" i="24"/>
  <c r="D148" i="24"/>
  <c r="G142" i="24"/>
  <c r="G141" i="24"/>
  <c r="F141" i="24"/>
  <c r="G140" i="24"/>
  <c r="F140" i="24"/>
  <c r="G135" i="24"/>
  <c r="E135" i="24"/>
  <c r="G134" i="24"/>
  <c r="E134" i="24"/>
  <c r="G133" i="24"/>
  <c r="E133" i="24"/>
  <c r="G132" i="24"/>
  <c r="E132" i="24"/>
  <c r="G131" i="24"/>
  <c r="E131" i="24"/>
  <c r="G130" i="24"/>
  <c r="E130" i="24"/>
  <c r="G122" i="24"/>
  <c r="E122" i="24"/>
  <c r="G121" i="24"/>
  <c r="E121" i="24"/>
  <c r="G120" i="24"/>
  <c r="E120" i="24"/>
  <c r="G119" i="24"/>
  <c r="E119" i="24"/>
  <c r="G118" i="24"/>
  <c r="E118" i="24"/>
  <c r="G117" i="24"/>
  <c r="E117" i="24"/>
  <c r="G109" i="24"/>
  <c r="E109" i="24"/>
  <c r="G108" i="24"/>
  <c r="E108" i="24"/>
  <c r="G107" i="24"/>
  <c r="E107" i="24"/>
  <c r="G106" i="24"/>
  <c r="E106" i="24"/>
  <c r="G105" i="24"/>
  <c r="E105" i="24"/>
  <c r="G104" i="24"/>
  <c r="E104" i="24"/>
  <c r="M70" i="24"/>
  <c r="L70" i="24"/>
  <c r="K70" i="24"/>
  <c r="J70" i="24"/>
  <c r="I70" i="24"/>
  <c r="G70" i="24"/>
  <c r="F70" i="24"/>
  <c r="E70" i="24"/>
  <c r="D70" i="24"/>
  <c r="M69" i="24"/>
  <c r="L69" i="24"/>
  <c r="K69" i="24"/>
  <c r="J69" i="24"/>
  <c r="I69" i="24"/>
  <c r="G69" i="24"/>
  <c r="F69" i="24"/>
  <c r="E69" i="24"/>
  <c r="D69" i="24"/>
  <c r="M68" i="24"/>
  <c r="L68" i="24"/>
  <c r="K68" i="24"/>
  <c r="J68" i="24"/>
  <c r="I68" i="24"/>
  <c r="G68" i="24"/>
  <c r="F68" i="24"/>
  <c r="E68" i="24"/>
  <c r="D68" i="24"/>
  <c r="G62" i="24"/>
  <c r="G61" i="24"/>
  <c r="G60" i="24"/>
  <c r="G59" i="24"/>
  <c r="G55" i="24"/>
  <c r="E55" i="24"/>
  <c r="G54" i="24"/>
  <c r="E54" i="24"/>
  <c r="G53" i="24"/>
  <c r="E53" i="24"/>
  <c r="E52" i="24"/>
  <c r="G47" i="24"/>
  <c r="E47" i="24"/>
  <c r="G46" i="24"/>
  <c r="E46" i="24"/>
  <c r="G45" i="24"/>
  <c r="E45" i="24"/>
  <c r="E44" i="24"/>
  <c r="G39" i="24"/>
  <c r="E39" i="24"/>
  <c r="G38" i="24"/>
  <c r="E38" i="24"/>
  <c r="G37" i="24"/>
  <c r="E37" i="24"/>
  <c r="E28" i="24"/>
  <c r="L36" i="35"/>
  <c r="K36" i="35"/>
  <c r="J36" i="35"/>
  <c r="I36" i="35"/>
  <c r="D36" i="35"/>
  <c r="G27" i="35"/>
  <c r="E27" i="35"/>
  <c r="G26" i="35"/>
  <c r="E26" i="35"/>
  <c r="G25" i="35"/>
  <c r="E25" i="35"/>
  <c r="E24" i="35"/>
  <c r="G23" i="35"/>
  <c r="E23" i="35"/>
  <c r="G21" i="35"/>
  <c r="E21" i="35"/>
  <c r="G18" i="35"/>
  <c r="E18" i="35"/>
  <c r="J88" i="23"/>
  <c r="I88" i="23"/>
  <c r="H88" i="23"/>
  <c r="G88" i="23"/>
  <c r="D88" i="23"/>
  <c r="J87" i="23"/>
  <c r="I87" i="23"/>
  <c r="H87" i="23"/>
  <c r="G87" i="23"/>
  <c r="D87" i="23"/>
  <c r="J86" i="23"/>
  <c r="I86" i="23"/>
  <c r="H86" i="23"/>
  <c r="G86" i="23"/>
  <c r="D86" i="23"/>
  <c r="J80" i="23"/>
  <c r="I80" i="23"/>
  <c r="H80" i="23"/>
  <c r="G80" i="23"/>
  <c r="D80" i="23"/>
  <c r="J79" i="23"/>
  <c r="I79" i="23"/>
  <c r="H79" i="23"/>
  <c r="G79" i="23"/>
  <c r="D79" i="23"/>
  <c r="J78" i="23"/>
  <c r="I78" i="23"/>
  <c r="H78" i="23"/>
  <c r="G78" i="23"/>
  <c r="D78" i="23"/>
  <c r="G70" i="23"/>
  <c r="E70" i="23"/>
  <c r="E69" i="23"/>
  <c r="G68" i="23"/>
  <c r="E68" i="23"/>
  <c r="E67" i="23"/>
  <c r="B64" i="23"/>
  <c r="J60" i="23"/>
  <c r="I60" i="23"/>
  <c r="H60" i="23"/>
  <c r="G60" i="23"/>
  <c r="F60" i="23"/>
  <c r="E60" i="23"/>
  <c r="J59" i="23"/>
  <c r="I59" i="23"/>
  <c r="H59" i="23"/>
  <c r="G59" i="23"/>
  <c r="F59" i="23"/>
  <c r="E59" i="23"/>
  <c r="J58" i="23"/>
  <c r="I58" i="23"/>
  <c r="H58" i="23"/>
  <c r="G58" i="23"/>
  <c r="F58" i="23"/>
  <c r="E58" i="23"/>
  <c r="J57" i="23"/>
  <c r="I57" i="23"/>
  <c r="H57" i="23"/>
  <c r="G57" i="23"/>
  <c r="F57" i="23"/>
  <c r="E57" i="23"/>
  <c r="J56" i="23"/>
  <c r="I56" i="23"/>
  <c r="H56" i="23"/>
  <c r="G56" i="23"/>
  <c r="F56" i="23"/>
  <c r="E56" i="23"/>
  <c r="J55" i="23"/>
  <c r="I55" i="23"/>
  <c r="H55" i="23"/>
  <c r="G55" i="23"/>
  <c r="F55" i="23"/>
  <c r="E55" i="23"/>
  <c r="J54" i="23"/>
  <c r="I54" i="23"/>
  <c r="H54" i="23"/>
  <c r="G54" i="23"/>
  <c r="F54" i="23"/>
  <c r="E54" i="23"/>
  <c r="J53" i="23"/>
  <c r="I53" i="23"/>
  <c r="H53" i="23"/>
  <c r="G53" i="23"/>
  <c r="F53" i="23"/>
  <c r="E53" i="23"/>
  <c r="J52" i="23"/>
  <c r="I52" i="23"/>
  <c r="H52" i="23"/>
  <c r="G52" i="23"/>
  <c r="F52" i="23"/>
  <c r="E52" i="23"/>
  <c r="J51" i="23"/>
  <c r="I51" i="23"/>
  <c r="H51" i="23"/>
  <c r="G51" i="23"/>
  <c r="F51" i="23"/>
  <c r="E51" i="23"/>
  <c r="J50" i="23"/>
  <c r="I50" i="23"/>
  <c r="H50" i="23"/>
  <c r="G50" i="23"/>
  <c r="F50" i="23"/>
  <c r="E50" i="23"/>
  <c r="J49" i="23"/>
  <c r="I49" i="23"/>
  <c r="H49" i="23"/>
  <c r="G49" i="23"/>
  <c r="F49" i="23"/>
  <c r="E49" i="23"/>
  <c r="J48" i="23"/>
  <c r="I48" i="23"/>
  <c r="H48" i="23"/>
  <c r="G48" i="23"/>
  <c r="F48" i="23"/>
  <c r="E48" i="23"/>
  <c r="J47" i="23"/>
  <c r="I47" i="23"/>
  <c r="H47" i="23"/>
  <c r="G47" i="23"/>
  <c r="F47" i="23"/>
  <c r="E47" i="23"/>
  <c r="J46" i="23"/>
  <c r="I46" i="23"/>
  <c r="H46" i="23"/>
  <c r="G46" i="23"/>
  <c r="F46" i="23"/>
  <c r="E46" i="23"/>
  <c r="J45" i="23"/>
  <c r="I45" i="23"/>
  <c r="H45" i="23"/>
  <c r="G45" i="23"/>
  <c r="F45" i="23"/>
  <c r="E45" i="23"/>
  <c r="D45" i="23"/>
  <c r="J44" i="23"/>
  <c r="I44" i="23"/>
  <c r="H44" i="23"/>
  <c r="G44" i="23"/>
  <c r="F44" i="23"/>
  <c r="E44" i="23"/>
  <c r="J43" i="23"/>
  <c r="I43" i="23"/>
  <c r="H43" i="23"/>
  <c r="G43" i="23"/>
  <c r="F43" i="23"/>
  <c r="E43" i="23"/>
  <c r="J42" i="23"/>
  <c r="I42" i="23"/>
  <c r="H42" i="23"/>
  <c r="G42" i="23"/>
  <c r="F42" i="23"/>
  <c r="E42" i="23"/>
  <c r="J41" i="23"/>
  <c r="I41" i="23"/>
  <c r="H41" i="23"/>
  <c r="G41" i="23"/>
  <c r="F41" i="23"/>
  <c r="E41" i="23"/>
  <c r="J40" i="23"/>
  <c r="I40" i="23"/>
  <c r="H40" i="23"/>
  <c r="G40" i="23"/>
  <c r="F40" i="23"/>
  <c r="E40" i="23"/>
  <c r="J39" i="23"/>
  <c r="I39" i="23"/>
  <c r="H39" i="23"/>
  <c r="G39" i="23"/>
  <c r="F39" i="23"/>
  <c r="E39" i="23"/>
  <c r="D39" i="23"/>
  <c r="J38" i="23"/>
  <c r="I38" i="23"/>
  <c r="H38" i="23"/>
  <c r="G38" i="23"/>
  <c r="F38" i="23"/>
  <c r="E38" i="23"/>
  <c r="G28" i="23"/>
  <c r="E28" i="23"/>
  <c r="E20" i="23"/>
  <c r="G19" i="23"/>
  <c r="E19" i="23"/>
  <c r="E17" i="23"/>
  <c r="G16" i="23"/>
  <c r="E16" i="23"/>
  <c r="K85" i="25"/>
  <c r="J85" i="25"/>
  <c r="I85" i="25"/>
  <c r="H85" i="25"/>
  <c r="D85" i="25"/>
  <c r="K84" i="25"/>
  <c r="J84" i="25"/>
  <c r="I84" i="25"/>
  <c r="H84" i="25"/>
  <c r="D84" i="25"/>
  <c r="K83" i="25"/>
  <c r="J83" i="25"/>
  <c r="I83" i="25"/>
  <c r="H83" i="25"/>
  <c r="D83" i="25"/>
  <c r="K82" i="25"/>
  <c r="J82" i="25"/>
  <c r="I82" i="25"/>
  <c r="H82" i="25"/>
  <c r="D82" i="25"/>
  <c r="K81" i="25"/>
  <c r="J81" i="25"/>
  <c r="I81" i="25"/>
  <c r="H81" i="25"/>
  <c r="D81" i="25"/>
  <c r="K80" i="25"/>
  <c r="J80" i="25"/>
  <c r="I80" i="25"/>
  <c r="H80" i="25"/>
  <c r="D80" i="25"/>
  <c r="K79" i="25"/>
  <c r="J79" i="25"/>
  <c r="I79" i="25"/>
  <c r="H79" i="25"/>
  <c r="D79" i="25"/>
  <c r="K78" i="25"/>
  <c r="J78" i="25"/>
  <c r="I78" i="25"/>
  <c r="H78" i="25"/>
  <c r="D78" i="25"/>
  <c r="K77" i="25"/>
  <c r="J77" i="25"/>
  <c r="I77" i="25"/>
  <c r="H77" i="25"/>
  <c r="D77" i="25"/>
  <c r="K76" i="25"/>
  <c r="J76" i="25"/>
  <c r="I76" i="25"/>
  <c r="H76" i="25"/>
  <c r="D76" i="25"/>
  <c r="K75" i="25"/>
  <c r="J75" i="25"/>
  <c r="I75" i="25"/>
  <c r="H75" i="25"/>
  <c r="D75" i="25"/>
  <c r="K74" i="25"/>
  <c r="J74" i="25"/>
  <c r="I74" i="25"/>
  <c r="H74" i="25"/>
  <c r="D74" i="25"/>
  <c r="K73" i="25"/>
  <c r="J73" i="25"/>
  <c r="I73" i="25"/>
  <c r="H73" i="25"/>
  <c r="D73" i="25"/>
  <c r="K72" i="25"/>
  <c r="J72" i="25"/>
  <c r="I72" i="25"/>
  <c r="H72" i="25"/>
  <c r="D72" i="25"/>
  <c r="K71" i="25"/>
  <c r="J71" i="25"/>
  <c r="I71" i="25"/>
  <c r="H71" i="25"/>
  <c r="D71" i="25"/>
  <c r="K70" i="25"/>
  <c r="J70" i="25"/>
  <c r="I70" i="25"/>
  <c r="H70" i="25"/>
  <c r="D70" i="25"/>
  <c r="E60" i="25"/>
  <c r="E59" i="25"/>
  <c r="E58" i="25"/>
  <c r="E57" i="25"/>
  <c r="E56" i="25"/>
  <c r="E55" i="25"/>
  <c r="E54" i="25"/>
  <c r="E53" i="25"/>
  <c r="E52" i="25"/>
  <c r="E51" i="25"/>
  <c r="E50" i="25"/>
  <c r="E49" i="25"/>
  <c r="E48" i="25"/>
  <c r="G29" i="25"/>
  <c r="E29" i="25"/>
  <c r="G28" i="25"/>
  <c r="E28" i="25"/>
  <c r="G25" i="25"/>
  <c r="E25" i="25"/>
  <c r="K161" i="14"/>
  <c r="J161" i="14"/>
  <c r="I161" i="14"/>
  <c r="H161" i="14"/>
  <c r="D161" i="14"/>
  <c r="K160" i="14"/>
  <c r="J160" i="14"/>
  <c r="I160" i="14"/>
  <c r="H160" i="14"/>
  <c r="D160" i="14"/>
  <c r="K159" i="14"/>
  <c r="J159" i="14"/>
  <c r="I159" i="14"/>
  <c r="H159" i="14"/>
  <c r="D159" i="14"/>
  <c r="K158" i="14"/>
  <c r="J158" i="14"/>
  <c r="I158" i="14"/>
  <c r="H158" i="14"/>
  <c r="D158" i="14"/>
  <c r="K157" i="14"/>
  <c r="J157" i="14"/>
  <c r="I157" i="14"/>
  <c r="H157" i="14"/>
  <c r="D157" i="14"/>
  <c r="K156" i="14"/>
  <c r="J156" i="14"/>
  <c r="I156" i="14"/>
  <c r="H156" i="14"/>
  <c r="D156" i="14"/>
  <c r="K155" i="14"/>
  <c r="J155" i="14"/>
  <c r="I155" i="14"/>
  <c r="H155" i="14"/>
  <c r="D155" i="14"/>
  <c r="K154" i="14"/>
  <c r="J154" i="14"/>
  <c r="I154" i="14"/>
  <c r="H154" i="14"/>
  <c r="D154" i="14"/>
  <c r="K153" i="14"/>
  <c r="J153" i="14"/>
  <c r="I153" i="14"/>
  <c r="H153" i="14"/>
  <c r="D153" i="14"/>
  <c r="K152" i="14"/>
  <c r="J152" i="14"/>
  <c r="I152" i="14"/>
  <c r="H152" i="14"/>
  <c r="D152" i="14"/>
  <c r="K151" i="14"/>
  <c r="J151" i="14"/>
  <c r="I151" i="14"/>
  <c r="H151" i="14"/>
  <c r="D151" i="14"/>
  <c r="K150" i="14"/>
  <c r="J150" i="14"/>
  <c r="I150" i="14"/>
  <c r="H150" i="14"/>
  <c r="D150" i="14"/>
  <c r="K149" i="14"/>
  <c r="J149" i="14"/>
  <c r="I149" i="14"/>
  <c r="H149" i="14"/>
  <c r="D149" i="14"/>
  <c r="K148" i="14"/>
  <c r="J148" i="14"/>
  <c r="I148" i="14"/>
  <c r="H148" i="14"/>
  <c r="D148" i="14"/>
  <c r="K147" i="14"/>
  <c r="J147" i="14"/>
  <c r="I147" i="14"/>
  <c r="H147" i="14"/>
  <c r="D147" i="14"/>
  <c r="K146" i="14"/>
  <c r="J146" i="14"/>
  <c r="I146" i="14"/>
  <c r="H146" i="14"/>
  <c r="D146" i="14"/>
  <c r="K139" i="14"/>
  <c r="J139" i="14"/>
  <c r="I139" i="14"/>
  <c r="H139" i="14"/>
  <c r="D139" i="14"/>
  <c r="K138" i="14"/>
  <c r="J138" i="14"/>
  <c r="I138" i="14"/>
  <c r="H138" i="14"/>
  <c r="D138" i="14"/>
  <c r="K137" i="14"/>
  <c r="J137" i="14"/>
  <c r="I137" i="14"/>
  <c r="H137" i="14"/>
  <c r="D137" i="14"/>
  <c r="K136" i="14"/>
  <c r="J136" i="14"/>
  <c r="I136" i="14"/>
  <c r="H136" i="14"/>
  <c r="D136" i="14"/>
  <c r="K135" i="14"/>
  <c r="J135" i="14"/>
  <c r="I135" i="14"/>
  <c r="H135" i="14"/>
  <c r="D135" i="14"/>
  <c r="K134" i="14"/>
  <c r="J134" i="14"/>
  <c r="I134" i="14"/>
  <c r="H134" i="14"/>
  <c r="D134" i="14"/>
  <c r="K133" i="14"/>
  <c r="J133" i="14"/>
  <c r="I133" i="14"/>
  <c r="H133" i="14"/>
  <c r="D133" i="14"/>
  <c r="K132" i="14"/>
  <c r="J132" i="14"/>
  <c r="I132" i="14"/>
  <c r="H132" i="14"/>
  <c r="D132" i="14"/>
  <c r="K131" i="14"/>
  <c r="J131" i="14"/>
  <c r="I131" i="14"/>
  <c r="H131" i="14"/>
  <c r="D131" i="14"/>
  <c r="K130" i="14"/>
  <c r="J130" i="14"/>
  <c r="I130" i="14"/>
  <c r="H130" i="14"/>
  <c r="D130" i="14"/>
  <c r="K129" i="14"/>
  <c r="J129" i="14"/>
  <c r="I129" i="14"/>
  <c r="H129" i="14"/>
  <c r="D129" i="14"/>
  <c r="K128" i="14"/>
  <c r="J128" i="14"/>
  <c r="I128" i="14"/>
  <c r="H128" i="14"/>
  <c r="D128" i="14"/>
  <c r="K127" i="14"/>
  <c r="J127" i="14"/>
  <c r="I127" i="14"/>
  <c r="H127" i="14"/>
  <c r="D127" i="14"/>
  <c r="K126" i="14"/>
  <c r="J126" i="14"/>
  <c r="I126" i="14"/>
  <c r="H126" i="14"/>
  <c r="D126" i="14"/>
  <c r="K125" i="14"/>
  <c r="J125" i="14"/>
  <c r="I125" i="14"/>
  <c r="H125" i="14"/>
  <c r="D125" i="14"/>
  <c r="K124" i="14"/>
  <c r="J124" i="14"/>
  <c r="I124" i="14"/>
  <c r="H124" i="14"/>
  <c r="D124" i="14"/>
  <c r="G89" i="14"/>
  <c r="E89" i="14"/>
  <c r="G88" i="14"/>
  <c r="E88" i="14"/>
  <c r="G87" i="14"/>
  <c r="E87" i="14"/>
  <c r="D66" i="14"/>
  <c r="G48" i="14"/>
  <c r="E48" i="14"/>
  <c r="G47" i="14"/>
  <c r="E47" i="14"/>
  <c r="G46" i="14"/>
  <c r="E46" i="14"/>
  <c r="G43" i="14"/>
  <c r="E43" i="14"/>
  <c r="G42" i="14"/>
  <c r="E42" i="14"/>
  <c r="G41" i="14"/>
  <c r="E41" i="14"/>
  <c r="E40" i="14"/>
  <c r="G38" i="14"/>
  <c r="E38" i="14"/>
  <c r="G37" i="14"/>
  <c r="E37" i="14"/>
  <c r="G25" i="14"/>
  <c r="E25" i="14"/>
  <c r="G24" i="14"/>
  <c r="E24" i="14"/>
  <c r="G23" i="14"/>
  <c r="E23" i="14"/>
  <c r="G22" i="14"/>
  <c r="E22" i="14"/>
  <c r="G21" i="14"/>
  <c r="E21" i="14"/>
  <c r="G20" i="14"/>
  <c r="E20" i="14"/>
  <c r="G19" i="14"/>
  <c r="E19" i="14"/>
  <c r="G18" i="14"/>
  <c r="E18" i="14"/>
  <c r="E74" i="13"/>
  <c r="D74" i="13"/>
  <c r="B74" i="13"/>
  <c r="E73" i="13"/>
  <c r="D73" i="13"/>
  <c r="B73" i="13"/>
  <c r="E72" i="13"/>
  <c r="D72" i="13"/>
  <c r="B72" i="13"/>
  <c r="E71" i="13"/>
  <c r="D71" i="13"/>
  <c r="B71" i="13"/>
  <c r="E70" i="13"/>
  <c r="D70" i="13"/>
  <c r="B70" i="13"/>
  <c r="E69" i="13"/>
  <c r="D69" i="13"/>
  <c r="B69" i="13"/>
  <c r="E68" i="13"/>
  <c r="D68" i="13"/>
  <c r="B68" i="13"/>
  <c r="E67" i="13"/>
  <c r="D67" i="13"/>
  <c r="B67" i="13"/>
  <c r="E66" i="13"/>
  <c r="D66" i="13"/>
  <c r="B66" i="13"/>
  <c r="E65" i="13"/>
  <c r="D65" i="13"/>
  <c r="B65" i="13"/>
  <c r="E64" i="13"/>
  <c r="D64" i="13"/>
  <c r="B64" i="13"/>
  <c r="E63" i="13"/>
  <c r="D63" i="13"/>
  <c r="B63" i="13"/>
  <c r="E62" i="13"/>
  <c r="D62" i="13"/>
  <c r="B62" i="13"/>
  <c r="E61" i="13"/>
  <c r="D61" i="13"/>
  <c r="B61" i="13"/>
  <c r="E60" i="13"/>
  <c r="D60" i="13"/>
  <c r="B60" i="13"/>
  <c r="E59" i="13"/>
  <c r="D59" i="13"/>
  <c r="B59" i="13"/>
  <c r="E58" i="13"/>
  <c r="D58" i="13"/>
  <c r="B58" i="13"/>
  <c r="E57" i="13"/>
  <c r="D57" i="13"/>
  <c r="B57" i="13"/>
  <c r="E56" i="13"/>
  <c r="D56" i="13"/>
  <c r="B56" i="13"/>
  <c r="E55" i="13"/>
  <c r="D55" i="13"/>
  <c r="B55" i="13"/>
  <c r="E54" i="13"/>
  <c r="D54" i="13"/>
  <c r="B54" i="13"/>
  <c r="E53" i="13"/>
  <c r="D53" i="13"/>
  <c r="B53" i="13"/>
  <c r="E52" i="13"/>
  <c r="D52" i="13"/>
  <c r="B52" i="13"/>
  <c r="E51" i="13"/>
  <c r="D51" i="13"/>
  <c r="B51" i="13"/>
  <c r="E50" i="13"/>
  <c r="D50" i="13"/>
  <c r="B50" i="13"/>
  <c r="H49" i="13"/>
  <c r="I49" i="13" s="1"/>
  <c r="J49" i="13" s="1"/>
  <c r="E49" i="13"/>
  <c r="D49" i="13"/>
  <c r="B49" i="13"/>
  <c r="E48" i="13"/>
  <c r="D48" i="13"/>
  <c r="B48" i="13"/>
  <c r="E47" i="13"/>
  <c r="D47" i="13"/>
  <c r="B47" i="13"/>
  <c r="E46" i="13"/>
  <c r="D46" i="13"/>
  <c r="B46" i="13"/>
  <c r="E45" i="13"/>
  <c r="D45" i="13"/>
  <c r="B45" i="13"/>
  <c r="E44" i="13"/>
  <c r="D44" i="13"/>
  <c r="B44" i="13"/>
  <c r="E43" i="13"/>
  <c r="D43" i="13"/>
  <c r="B43" i="13"/>
  <c r="D35" i="13"/>
  <c r="D34" i="13"/>
  <c r="D33" i="13"/>
  <c r="E25" i="13"/>
  <c r="G24" i="13"/>
  <c r="E24" i="13"/>
  <c r="H14" i="13"/>
  <c r="F13" i="13"/>
  <c r="F14" i="13" s="1"/>
  <c r="H42" i="13" s="1"/>
  <c r="I42" i="13" s="1"/>
  <c r="J42" i="13" s="1"/>
  <c r="J96" i="12"/>
  <c r="I96" i="12"/>
  <c r="H96" i="12"/>
  <c r="J95" i="12"/>
  <c r="I95" i="12"/>
  <c r="H95" i="12"/>
  <c r="D95" i="12"/>
  <c r="B95" i="12"/>
  <c r="J94" i="12"/>
  <c r="I94" i="12"/>
  <c r="H94" i="12"/>
  <c r="D94" i="12"/>
  <c r="B94" i="12"/>
  <c r="J93" i="12"/>
  <c r="I93" i="12"/>
  <c r="H93" i="12"/>
  <c r="D93" i="12"/>
  <c r="B93" i="12"/>
  <c r="J92" i="12"/>
  <c r="I92" i="12"/>
  <c r="H92" i="12"/>
  <c r="D92" i="12"/>
  <c r="B92" i="12"/>
  <c r="J91" i="12"/>
  <c r="I91" i="12"/>
  <c r="H91" i="12"/>
  <c r="D91" i="12"/>
  <c r="B91" i="12"/>
  <c r="J90" i="12"/>
  <c r="I90" i="12"/>
  <c r="H90" i="12"/>
  <c r="D90" i="12"/>
  <c r="B90" i="12"/>
  <c r="J89" i="12"/>
  <c r="I89" i="12"/>
  <c r="H89" i="12"/>
  <c r="D89" i="12"/>
  <c r="B89" i="12"/>
  <c r="J88" i="12"/>
  <c r="I88" i="12"/>
  <c r="H88" i="12"/>
  <c r="D88" i="12"/>
  <c r="B88" i="12"/>
  <c r="J87" i="12"/>
  <c r="I87" i="12"/>
  <c r="H87" i="12"/>
  <c r="D87" i="12"/>
  <c r="B87" i="12"/>
  <c r="J86" i="12"/>
  <c r="I86" i="12"/>
  <c r="H86" i="12"/>
  <c r="D86" i="12"/>
  <c r="B86" i="12"/>
  <c r="J85" i="12"/>
  <c r="I85" i="12"/>
  <c r="H85" i="12"/>
  <c r="D85" i="12"/>
  <c r="B85" i="12"/>
  <c r="J84" i="12"/>
  <c r="I84" i="12"/>
  <c r="H84" i="12"/>
  <c r="D84" i="12"/>
  <c r="B84" i="12"/>
  <c r="J83" i="12"/>
  <c r="I83" i="12"/>
  <c r="H83" i="12"/>
  <c r="D83" i="12"/>
  <c r="B83" i="12"/>
  <c r="J82" i="12"/>
  <c r="I82" i="12"/>
  <c r="H82" i="12"/>
  <c r="D82" i="12"/>
  <c r="B82" i="12"/>
  <c r="J81" i="12"/>
  <c r="I81" i="12"/>
  <c r="H81" i="12"/>
  <c r="D81" i="12"/>
  <c r="B81" i="12"/>
  <c r="J80" i="12"/>
  <c r="I80" i="12"/>
  <c r="H80" i="12"/>
  <c r="D80" i="12"/>
  <c r="B80" i="12"/>
  <c r="J79" i="12"/>
  <c r="I79" i="12"/>
  <c r="H79" i="12"/>
  <c r="D79" i="12"/>
  <c r="B79" i="12"/>
  <c r="J78" i="12"/>
  <c r="I78" i="12"/>
  <c r="H78" i="12"/>
  <c r="D78" i="12"/>
  <c r="B78" i="12"/>
  <c r="J77" i="12"/>
  <c r="I77" i="12"/>
  <c r="H77" i="12"/>
  <c r="D77" i="12"/>
  <c r="B77" i="12"/>
  <c r="J76" i="12"/>
  <c r="I76" i="12"/>
  <c r="H76" i="12"/>
  <c r="D76" i="12"/>
  <c r="B76" i="12"/>
  <c r="J75" i="12"/>
  <c r="I75" i="12"/>
  <c r="H75" i="12"/>
  <c r="D75" i="12"/>
  <c r="B75" i="12"/>
  <c r="J74" i="12"/>
  <c r="I74" i="12"/>
  <c r="H74" i="12"/>
  <c r="D74" i="12"/>
  <c r="B74" i="12"/>
  <c r="J73" i="12"/>
  <c r="I73" i="12"/>
  <c r="H73" i="12"/>
  <c r="D73" i="12"/>
  <c r="B73" i="12"/>
  <c r="J72" i="12"/>
  <c r="I72" i="12"/>
  <c r="H72" i="12"/>
  <c r="D72" i="12"/>
  <c r="B72" i="12"/>
  <c r="J71" i="12"/>
  <c r="I71" i="12"/>
  <c r="H71" i="12"/>
  <c r="D71" i="12"/>
  <c r="B71" i="12"/>
  <c r="J70" i="12"/>
  <c r="I70" i="12"/>
  <c r="H70" i="12"/>
  <c r="D70" i="12"/>
  <c r="B70" i="12"/>
  <c r="J69" i="12"/>
  <c r="I69" i="12"/>
  <c r="H69" i="12"/>
  <c r="D69" i="12"/>
  <c r="B69" i="12"/>
  <c r="J68" i="12"/>
  <c r="I68" i="12"/>
  <c r="H68" i="12"/>
  <c r="D68" i="12"/>
  <c r="B68" i="12"/>
  <c r="J67" i="12"/>
  <c r="I67" i="12"/>
  <c r="H67" i="12"/>
  <c r="D67" i="12"/>
  <c r="B67" i="12"/>
  <c r="J66" i="12"/>
  <c r="I66" i="12"/>
  <c r="H66" i="12"/>
  <c r="D66" i="12"/>
  <c r="B66" i="12"/>
  <c r="J65" i="12"/>
  <c r="I65" i="12"/>
  <c r="H65" i="12"/>
  <c r="D65" i="12"/>
  <c r="B65" i="12"/>
  <c r="J64" i="12"/>
  <c r="I64" i="12"/>
  <c r="H64" i="12"/>
  <c r="D64" i="12"/>
  <c r="B64" i="12"/>
  <c r="J63" i="12"/>
  <c r="I63" i="12"/>
  <c r="H63" i="12"/>
  <c r="J62" i="12"/>
  <c r="I62" i="12"/>
  <c r="H62" i="12"/>
  <c r="J61" i="12"/>
  <c r="I61" i="12"/>
  <c r="H61" i="12"/>
  <c r="J60" i="12"/>
  <c r="I60" i="12"/>
  <c r="H60" i="12"/>
  <c r="J59" i="12"/>
  <c r="I59" i="12"/>
  <c r="H59" i="12"/>
  <c r="J58" i="12"/>
  <c r="I58" i="12"/>
  <c r="H58" i="12"/>
  <c r="J57" i="12"/>
  <c r="I57" i="12"/>
  <c r="H57" i="12"/>
  <c r="J56" i="12"/>
  <c r="I56" i="12"/>
  <c r="H56" i="12"/>
  <c r="D56" i="12"/>
  <c r="J55" i="12"/>
  <c r="I55" i="12"/>
  <c r="H55" i="12"/>
  <c r="D55" i="12"/>
  <c r="J54" i="12"/>
  <c r="I54" i="12"/>
  <c r="H54" i="12"/>
  <c r="D54" i="12"/>
  <c r="J53" i="12"/>
  <c r="I53" i="12"/>
  <c r="H53" i="12"/>
  <c r="D53" i="12"/>
  <c r="J52" i="12"/>
  <c r="I52" i="12"/>
  <c r="H52" i="12"/>
  <c r="D52" i="12"/>
  <c r="E46" i="12"/>
  <c r="G45" i="12"/>
  <c r="E45" i="12"/>
  <c r="G38" i="12"/>
  <c r="E38" i="12"/>
  <c r="G37" i="12"/>
  <c r="E37" i="12"/>
  <c r="G35" i="12"/>
  <c r="E35" i="12"/>
  <c r="G28" i="12"/>
  <c r="E28" i="12"/>
  <c r="G27" i="12"/>
  <c r="E27" i="12"/>
  <c r="G24" i="12"/>
  <c r="E24" i="12"/>
  <c r="E23" i="12"/>
  <c r="H13" i="12"/>
  <c r="F13" i="12"/>
  <c r="K81" i="31"/>
  <c r="J81" i="31"/>
  <c r="I81" i="31"/>
  <c r="H81" i="31"/>
  <c r="D81" i="31"/>
  <c r="K80" i="31"/>
  <c r="J80" i="31"/>
  <c r="I80" i="31"/>
  <c r="H80" i="31"/>
  <c r="D80" i="31"/>
  <c r="K79" i="31"/>
  <c r="J79" i="31"/>
  <c r="I79" i="31"/>
  <c r="H79" i="31"/>
  <c r="D79" i="31"/>
  <c r="K78" i="31"/>
  <c r="J78" i="31"/>
  <c r="I78" i="31"/>
  <c r="H78" i="31"/>
  <c r="D78" i="31"/>
  <c r="K77" i="31"/>
  <c r="J77" i="31"/>
  <c r="I77" i="31"/>
  <c r="H77" i="31"/>
  <c r="D77" i="31"/>
  <c r="K76" i="31"/>
  <c r="J76" i="31"/>
  <c r="I76" i="31"/>
  <c r="H76" i="31"/>
  <c r="D76" i="31"/>
  <c r="K75" i="31"/>
  <c r="J75" i="31"/>
  <c r="I75" i="31"/>
  <c r="H75" i="31"/>
  <c r="D75" i="31"/>
  <c r="K74" i="31"/>
  <c r="J74" i="31"/>
  <c r="I74" i="31"/>
  <c r="H74" i="31"/>
  <c r="D74" i="31"/>
  <c r="K73" i="31"/>
  <c r="J73" i="31"/>
  <c r="I73" i="31"/>
  <c r="H73" i="31"/>
  <c r="D73" i="31"/>
  <c r="K72" i="31"/>
  <c r="J72" i="31"/>
  <c r="I72" i="31"/>
  <c r="H72" i="31"/>
  <c r="D72" i="31"/>
  <c r="K71" i="31"/>
  <c r="J71" i="31"/>
  <c r="I71" i="31"/>
  <c r="H71" i="31"/>
  <c r="D71" i="31"/>
  <c r="K70" i="31"/>
  <c r="J70" i="31"/>
  <c r="I70" i="31"/>
  <c r="H70" i="31"/>
  <c r="D70" i="31"/>
  <c r="K69" i="31"/>
  <c r="J69" i="31"/>
  <c r="I69" i="31"/>
  <c r="H69" i="31"/>
  <c r="D69" i="31"/>
  <c r="K68" i="31"/>
  <c r="J68" i="31"/>
  <c r="I68" i="31"/>
  <c r="H68" i="31"/>
  <c r="D68" i="31"/>
  <c r="K67" i="31"/>
  <c r="J67" i="31"/>
  <c r="I67" i="31"/>
  <c r="H67" i="31"/>
  <c r="D67" i="31"/>
  <c r="K66" i="31"/>
  <c r="J66" i="31"/>
  <c r="I66" i="31"/>
  <c r="H66" i="31"/>
  <c r="D66" i="31"/>
  <c r="K65" i="31"/>
  <c r="J65" i="31"/>
  <c r="I65" i="31"/>
  <c r="H65" i="31"/>
  <c r="D65" i="31"/>
  <c r="K64" i="31"/>
  <c r="J64" i="31"/>
  <c r="I64" i="31"/>
  <c r="H64" i="31"/>
  <c r="D64" i="31"/>
  <c r="E24" i="31"/>
  <c r="E23" i="31"/>
  <c r="G12" i="31"/>
  <c r="G11" i="31"/>
  <c r="J210" i="10"/>
  <c r="I210" i="10"/>
  <c r="D210" i="10"/>
  <c r="K210" i="10" s="1"/>
  <c r="L209" i="10"/>
  <c r="K209" i="10"/>
  <c r="J209" i="10"/>
  <c r="I209" i="10"/>
  <c r="F209" i="10"/>
  <c r="E209" i="10"/>
  <c r="D209" i="10"/>
  <c r="B209" i="10"/>
  <c r="L208" i="10"/>
  <c r="K208" i="10"/>
  <c r="J208" i="10"/>
  <c r="I208" i="10"/>
  <c r="F208" i="10"/>
  <c r="E208" i="10"/>
  <c r="D208" i="10"/>
  <c r="B208" i="10"/>
  <c r="L207" i="10"/>
  <c r="K207" i="10"/>
  <c r="J207" i="10"/>
  <c r="I207" i="10"/>
  <c r="F207" i="10"/>
  <c r="E207" i="10"/>
  <c r="D207" i="10"/>
  <c r="B207" i="10"/>
  <c r="L206" i="10"/>
  <c r="K206" i="10"/>
  <c r="J206" i="10"/>
  <c r="I206" i="10"/>
  <c r="F206" i="10"/>
  <c r="E206" i="10"/>
  <c r="D206" i="10"/>
  <c r="B206" i="10"/>
  <c r="L205" i="10"/>
  <c r="K205" i="10"/>
  <c r="J205" i="10"/>
  <c r="I205" i="10"/>
  <c r="F205" i="10"/>
  <c r="E205" i="10"/>
  <c r="D205" i="10"/>
  <c r="B205" i="10"/>
  <c r="L204" i="10"/>
  <c r="K204" i="10"/>
  <c r="J204" i="10"/>
  <c r="I204" i="10"/>
  <c r="F204" i="10"/>
  <c r="E204" i="10"/>
  <c r="D204" i="10"/>
  <c r="B204" i="10"/>
  <c r="L203" i="10"/>
  <c r="K203" i="10"/>
  <c r="J203" i="10"/>
  <c r="I203" i="10"/>
  <c r="F203" i="10"/>
  <c r="E203" i="10"/>
  <c r="D203" i="10"/>
  <c r="B203" i="10"/>
  <c r="L202" i="10"/>
  <c r="K202" i="10"/>
  <c r="J202" i="10"/>
  <c r="I202" i="10"/>
  <c r="F202" i="10"/>
  <c r="E202" i="10"/>
  <c r="D202" i="10"/>
  <c r="B202" i="10"/>
  <c r="L201" i="10"/>
  <c r="K201" i="10"/>
  <c r="J201" i="10"/>
  <c r="I201" i="10"/>
  <c r="F201" i="10"/>
  <c r="E201" i="10"/>
  <c r="D201" i="10"/>
  <c r="B201" i="10"/>
  <c r="L200" i="10"/>
  <c r="K200" i="10"/>
  <c r="J200" i="10"/>
  <c r="I200" i="10"/>
  <c r="F200" i="10"/>
  <c r="E200" i="10"/>
  <c r="D200" i="10"/>
  <c r="B200" i="10"/>
  <c r="L199" i="10"/>
  <c r="K199" i="10"/>
  <c r="J199" i="10"/>
  <c r="I199" i="10"/>
  <c r="F199" i="10"/>
  <c r="E199" i="10"/>
  <c r="D199" i="10"/>
  <c r="B199" i="10"/>
  <c r="L198" i="10"/>
  <c r="K198" i="10"/>
  <c r="J198" i="10"/>
  <c r="I198" i="10"/>
  <c r="F198" i="10"/>
  <c r="E198" i="10"/>
  <c r="D198" i="10"/>
  <c r="B198" i="10"/>
  <c r="L197" i="10"/>
  <c r="K197" i="10"/>
  <c r="J197" i="10"/>
  <c r="I197" i="10"/>
  <c r="F197" i="10"/>
  <c r="E197" i="10"/>
  <c r="D197" i="10"/>
  <c r="B197" i="10"/>
  <c r="L196" i="10"/>
  <c r="K196" i="10"/>
  <c r="J196" i="10"/>
  <c r="I196" i="10"/>
  <c r="F196" i="10"/>
  <c r="E196" i="10"/>
  <c r="D196" i="10"/>
  <c r="B196" i="10"/>
  <c r="L195" i="10"/>
  <c r="K195" i="10"/>
  <c r="J195" i="10"/>
  <c r="I195" i="10"/>
  <c r="F195" i="10"/>
  <c r="E195" i="10"/>
  <c r="D195" i="10"/>
  <c r="B195" i="10"/>
  <c r="L194" i="10"/>
  <c r="K194" i="10"/>
  <c r="J194" i="10"/>
  <c r="I194" i="10"/>
  <c r="F194" i="10"/>
  <c r="E194" i="10"/>
  <c r="D194" i="10"/>
  <c r="B194" i="10"/>
  <c r="L193" i="10"/>
  <c r="K193" i="10"/>
  <c r="J193" i="10"/>
  <c r="I193" i="10"/>
  <c r="F193" i="10"/>
  <c r="E193" i="10"/>
  <c r="D193" i="10"/>
  <c r="B193" i="10"/>
  <c r="L192" i="10"/>
  <c r="K192" i="10"/>
  <c r="J192" i="10"/>
  <c r="I192" i="10"/>
  <c r="F192" i="10"/>
  <c r="E192" i="10"/>
  <c r="D192" i="10"/>
  <c r="B192" i="10"/>
  <c r="L191" i="10"/>
  <c r="K191" i="10"/>
  <c r="J191" i="10"/>
  <c r="I191" i="10"/>
  <c r="F191" i="10"/>
  <c r="E191" i="10"/>
  <c r="D191" i="10"/>
  <c r="B191" i="10"/>
  <c r="L190" i="10"/>
  <c r="K190" i="10"/>
  <c r="J190" i="10"/>
  <c r="I190" i="10"/>
  <c r="F190" i="10"/>
  <c r="E190" i="10"/>
  <c r="D190" i="10"/>
  <c r="B190" i="10"/>
  <c r="L189" i="10"/>
  <c r="K189" i="10"/>
  <c r="J189" i="10"/>
  <c r="I189" i="10"/>
  <c r="F189" i="10"/>
  <c r="E189" i="10"/>
  <c r="D189" i="10"/>
  <c r="B189" i="10"/>
  <c r="L188" i="10"/>
  <c r="K188" i="10"/>
  <c r="J188" i="10"/>
  <c r="I188" i="10"/>
  <c r="F188" i="10"/>
  <c r="E188" i="10"/>
  <c r="D188" i="10"/>
  <c r="B188" i="10"/>
  <c r="L187" i="10"/>
  <c r="K187" i="10"/>
  <c r="J187" i="10"/>
  <c r="I187" i="10"/>
  <c r="F187" i="10"/>
  <c r="E187" i="10"/>
  <c r="D187" i="10"/>
  <c r="B187" i="10"/>
  <c r="L186" i="10"/>
  <c r="K186" i="10"/>
  <c r="J186" i="10"/>
  <c r="I186" i="10"/>
  <c r="F186" i="10"/>
  <c r="E186" i="10"/>
  <c r="D186" i="10"/>
  <c r="B186" i="10"/>
  <c r="L185" i="10"/>
  <c r="K185" i="10"/>
  <c r="J185" i="10"/>
  <c r="I185" i="10"/>
  <c r="F185" i="10"/>
  <c r="E185" i="10"/>
  <c r="D185" i="10"/>
  <c r="B185" i="10"/>
  <c r="L184" i="10"/>
  <c r="K184" i="10"/>
  <c r="J184" i="10"/>
  <c r="I184" i="10"/>
  <c r="F184" i="10"/>
  <c r="E184" i="10"/>
  <c r="D184" i="10"/>
  <c r="B184" i="10"/>
  <c r="L183" i="10"/>
  <c r="K183" i="10"/>
  <c r="J183" i="10"/>
  <c r="I183" i="10"/>
  <c r="F183" i="10"/>
  <c r="E183" i="10"/>
  <c r="D183" i="10"/>
  <c r="B183" i="10"/>
  <c r="L182" i="10"/>
  <c r="K182" i="10"/>
  <c r="J182" i="10"/>
  <c r="I182" i="10"/>
  <c r="F182" i="10"/>
  <c r="E182" i="10"/>
  <c r="D182" i="10"/>
  <c r="B182" i="10"/>
  <c r="L181" i="10"/>
  <c r="K181" i="10"/>
  <c r="J181" i="10"/>
  <c r="I181" i="10"/>
  <c r="F181" i="10"/>
  <c r="E181" i="10"/>
  <c r="D181" i="10"/>
  <c r="B181" i="10"/>
  <c r="L180" i="10"/>
  <c r="K180" i="10"/>
  <c r="J180" i="10"/>
  <c r="I180" i="10"/>
  <c r="F180" i="10"/>
  <c r="E180" i="10"/>
  <c r="D180" i="10"/>
  <c r="B180" i="10"/>
  <c r="L179" i="10"/>
  <c r="K179" i="10"/>
  <c r="J179" i="10"/>
  <c r="I179" i="10"/>
  <c r="F179" i="10"/>
  <c r="E179" i="10"/>
  <c r="D179" i="10"/>
  <c r="B179" i="10"/>
  <c r="L178" i="10"/>
  <c r="K178" i="10"/>
  <c r="J178" i="10"/>
  <c r="I178" i="10"/>
  <c r="F178" i="10"/>
  <c r="E178" i="10"/>
  <c r="D178" i="10"/>
  <c r="B178" i="10"/>
  <c r="J177" i="10"/>
  <c r="I177" i="10"/>
  <c r="D177" i="10"/>
  <c r="K177" i="10" s="1"/>
  <c r="J176" i="10"/>
  <c r="I176" i="10"/>
  <c r="D176" i="10"/>
  <c r="L176" i="10" s="1"/>
  <c r="J175" i="10"/>
  <c r="I175" i="10"/>
  <c r="D175" i="10"/>
  <c r="L175" i="10" s="1"/>
  <c r="J174" i="10"/>
  <c r="I174" i="10"/>
  <c r="D174" i="10"/>
  <c r="L174" i="10" s="1"/>
  <c r="L173" i="10"/>
  <c r="J173" i="10"/>
  <c r="I173" i="10"/>
  <c r="D173" i="10"/>
  <c r="K173" i="10" s="1"/>
  <c r="L172" i="10"/>
  <c r="K172" i="10"/>
  <c r="J172" i="10"/>
  <c r="I172" i="10"/>
  <c r="L171" i="10"/>
  <c r="J171" i="10"/>
  <c r="I171" i="10"/>
  <c r="D171" i="10"/>
  <c r="K170" i="10"/>
  <c r="J170" i="10"/>
  <c r="I170" i="10"/>
  <c r="D170" i="10"/>
  <c r="L169" i="10"/>
  <c r="K169" i="10"/>
  <c r="J169" i="10"/>
  <c r="I169" i="10"/>
  <c r="D169" i="10"/>
  <c r="L163" i="10"/>
  <c r="K163" i="10"/>
  <c r="J163" i="10"/>
  <c r="I163" i="10"/>
  <c r="D163" i="10"/>
  <c r="L162" i="10"/>
  <c r="K162" i="10"/>
  <c r="J162" i="10"/>
  <c r="I162" i="10"/>
  <c r="D162" i="10"/>
  <c r="B162" i="10"/>
  <c r="L161" i="10"/>
  <c r="K161" i="10"/>
  <c r="J161" i="10"/>
  <c r="I161" i="10"/>
  <c r="D161" i="10"/>
  <c r="B161" i="10"/>
  <c r="L160" i="10"/>
  <c r="K160" i="10"/>
  <c r="J160" i="10"/>
  <c r="I160" i="10"/>
  <c r="D160" i="10"/>
  <c r="B160" i="10"/>
  <c r="L159" i="10"/>
  <c r="K159" i="10"/>
  <c r="J159" i="10"/>
  <c r="I159" i="10"/>
  <c r="D159" i="10"/>
  <c r="B159" i="10"/>
  <c r="L158" i="10"/>
  <c r="K158" i="10"/>
  <c r="J158" i="10"/>
  <c r="I158" i="10"/>
  <c r="D158" i="10"/>
  <c r="B158" i="10"/>
  <c r="L157" i="10"/>
  <c r="K157" i="10"/>
  <c r="J157" i="10"/>
  <c r="I157" i="10"/>
  <c r="D157" i="10"/>
  <c r="B157" i="10"/>
  <c r="L156" i="10"/>
  <c r="K156" i="10"/>
  <c r="J156" i="10"/>
  <c r="I156" i="10"/>
  <c r="D156" i="10"/>
  <c r="B156" i="10"/>
  <c r="L155" i="10"/>
  <c r="K155" i="10"/>
  <c r="J155" i="10"/>
  <c r="I155" i="10"/>
  <c r="D155" i="10"/>
  <c r="B155" i="10"/>
  <c r="L154" i="10"/>
  <c r="K154" i="10"/>
  <c r="J154" i="10"/>
  <c r="I154" i="10"/>
  <c r="D154" i="10"/>
  <c r="B154" i="10"/>
  <c r="L153" i="10"/>
  <c r="K153" i="10"/>
  <c r="J153" i="10"/>
  <c r="I153" i="10"/>
  <c r="D153" i="10"/>
  <c r="B153" i="10"/>
  <c r="L152" i="10"/>
  <c r="K152" i="10"/>
  <c r="J152" i="10"/>
  <c r="I152" i="10"/>
  <c r="D152" i="10"/>
  <c r="B152" i="10"/>
  <c r="L151" i="10"/>
  <c r="K151" i="10"/>
  <c r="J151" i="10"/>
  <c r="I151" i="10"/>
  <c r="D151" i="10"/>
  <c r="B151" i="10"/>
  <c r="L150" i="10"/>
  <c r="K150" i="10"/>
  <c r="J150" i="10"/>
  <c r="I150" i="10"/>
  <c r="D150" i="10"/>
  <c r="B150" i="10"/>
  <c r="L149" i="10"/>
  <c r="K149" i="10"/>
  <c r="J149" i="10"/>
  <c r="I149" i="10"/>
  <c r="D149" i="10"/>
  <c r="B149" i="10"/>
  <c r="L148" i="10"/>
  <c r="K148" i="10"/>
  <c r="J148" i="10"/>
  <c r="I148" i="10"/>
  <c r="D148" i="10"/>
  <c r="L147" i="10"/>
  <c r="K147" i="10"/>
  <c r="J147" i="10"/>
  <c r="I147" i="10"/>
  <c r="D147" i="10"/>
  <c r="L146" i="10"/>
  <c r="K146" i="10"/>
  <c r="J146" i="10"/>
  <c r="I146" i="10"/>
  <c r="D146" i="10"/>
  <c r="L145" i="10"/>
  <c r="K145" i="10"/>
  <c r="J145" i="10"/>
  <c r="I145" i="10"/>
  <c r="D145" i="10"/>
  <c r="G133" i="10"/>
  <c r="E133" i="10"/>
  <c r="G132" i="10"/>
  <c r="E132" i="10"/>
  <c r="G129" i="10"/>
  <c r="E129" i="10"/>
  <c r="E128" i="10"/>
  <c r="G122" i="10"/>
  <c r="E122" i="10"/>
  <c r="G121" i="10"/>
  <c r="E121" i="10"/>
  <c r="G119" i="10"/>
  <c r="E119" i="10"/>
  <c r="G111" i="10"/>
  <c r="E111" i="10"/>
  <c r="G110" i="10"/>
  <c r="E110" i="10"/>
  <c r="G107" i="10"/>
  <c r="E107" i="10"/>
  <c r="E106" i="10"/>
  <c r="E98" i="10"/>
  <c r="G97" i="10"/>
  <c r="E97" i="10"/>
  <c r="E96" i="10"/>
  <c r="G56" i="10"/>
  <c r="E56" i="10"/>
  <c r="E55" i="10"/>
  <c r="G46" i="10"/>
  <c r="E46" i="10"/>
  <c r="G45" i="10"/>
  <c r="E45" i="10"/>
  <c r="G44" i="10"/>
  <c r="E44" i="10"/>
  <c r="G43" i="10"/>
  <c r="E43" i="10"/>
  <c r="G42" i="10"/>
  <c r="E42" i="10"/>
  <c r="E41" i="10"/>
  <c r="E40" i="10"/>
  <c r="E37" i="10"/>
  <c r="E36" i="10"/>
  <c r="E35" i="10"/>
  <c r="G33" i="10"/>
  <c r="E33" i="10"/>
  <c r="E32" i="10"/>
  <c r="G31" i="10"/>
  <c r="E31" i="10"/>
  <c r="J20" i="10"/>
  <c r="G20" i="10"/>
  <c r="K19" i="10"/>
  <c r="G19" i="10"/>
  <c r="K18" i="10"/>
  <c r="G18" i="10"/>
  <c r="J12" i="10"/>
  <c r="G12" i="10"/>
  <c r="M375" i="9"/>
  <c r="L375" i="9"/>
  <c r="K375" i="9"/>
  <c r="J375" i="9"/>
  <c r="I375" i="9"/>
  <c r="M374" i="9"/>
  <c r="L374" i="9"/>
  <c r="K374" i="9"/>
  <c r="J374" i="9"/>
  <c r="I374" i="9"/>
  <c r="F374" i="9"/>
  <c r="E374" i="9"/>
  <c r="D374" i="9"/>
  <c r="B374" i="9"/>
  <c r="M373" i="9"/>
  <c r="L373" i="9"/>
  <c r="K373" i="9"/>
  <c r="J373" i="9"/>
  <c r="I373" i="9"/>
  <c r="F373" i="9"/>
  <c r="E373" i="9"/>
  <c r="D373" i="9"/>
  <c r="B373" i="9"/>
  <c r="M372" i="9"/>
  <c r="L372" i="9"/>
  <c r="K372" i="9"/>
  <c r="J372" i="9"/>
  <c r="I372" i="9"/>
  <c r="F372" i="9"/>
  <c r="E372" i="9"/>
  <c r="D372" i="9"/>
  <c r="B372" i="9"/>
  <c r="M371" i="9"/>
  <c r="L371" i="9"/>
  <c r="K371" i="9"/>
  <c r="J371" i="9"/>
  <c r="I371" i="9"/>
  <c r="F371" i="9"/>
  <c r="E371" i="9"/>
  <c r="D371" i="9"/>
  <c r="B371" i="9"/>
  <c r="M370" i="9"/>
  <c r="L370" i="9"/>
  <c r="K370" i="9"/>
  <c r="J370" i="9"/>
  <c r="I370" i="9"/>
  <c r="F370" i="9"/>
  <c r="E370" i="9"/>
  <c r="D370" i="9"/>
  <c r="B370" i="9"/>
  <c r="M369" i="9"/>
  <c r="L369" i="9"/>
  <c r="K369" i="9"/>
  <c r="J369" i="9"/>
  <c r="I369" i="9"/>
  <c r="F369" i="9"/>
  <c r="E369" i="9"/>
  <c r="D369" i="9"/>
  <c r="B369" i="9"/>
  <c r="M368" i="9"/>
  <c r="L368" i="9"/>
  <c r="K368" i="9"/>
  <c r="J368" i="9"/>
  <c r="I368" i="9"/>
  <c r="F368" i="9"/>
  <c r="E368" i="9"/>
  <c r="D368" i="9"/>
  <c r="B368" i="9"/>
  <c r="M367" i="9"/>
  <c r="L367" i="9"/>
  <c r="K367" i="9"/>
  <c r="J367" i="9"/>
  <c r="I367" i="9"/>
  <c r="F367" i="9"/>
  <c r="E367" i="9"/>
  <c r="D367" i="9"/>
  <c r="B367" i="9"/>
  <c r="M366" i="9"/>
  <c r="L366" i="9"/>
  <c r="K366" i="9"/>
  <c r="J366" i="9"/>
  <c r="I366" i="9"/>
  <c r="F366" i="9"/>
  <c r="E366" i="9"/>
  <c r="D366" i="9"/>
  <c r="B366" i="9"/>
  <c r="M365" i="9"/>
  <c r="L365" i="9"/>
  <c r="K365" i="9"/>
  <c r="J365" i="9"/>
  <c r="I365" i="9"/>
  <c r="F365" i="9"/>
  <c r="E365" i="9"/>
  <c r="D365" i="9"/>
  <c r="B365" i="9"/>
  <c r="M364" i="9"/>
  <c r="L364" i="9"/>
  <c r="K364" i="9"/>
  <c r="J364" i="9"/>
  <c r="I364" i="9"/>
  <c r="F364" i="9"/>
  <c r="E364" i="9"/>
  <c r="D364" i="9"/>
  <c r="B364" i="9"/>
  <c r="M363" i="9"/>
  <c r="L363" i="9"/>
  <c r="K363" i="9"/>
  <c r="J363" i="9"/>
  <c r="I363" i="9"/>
  <c r="F363" i="9"/>
  <c r="E363" i="9"/>
  <c r="D363" i="9"/>
  <c r="B363" i="9"/>
  <c r="M362" i="9"/>
  <c r="L362" i="9"/>
  <c r="K362" i="9"/>
  <c r="J362" i="9"/>
  <c r="I362" i="9"/>
  <c r="F362" i="9"/>
  <c r="E362" i="9"/>
  <c r="D362" i="9"/>
  <c r="B362" i="9"/>
  <c r="M361" i="9"/>
  <c r="L361" i="9"/>
  <c r="K361" i="9"/>
  <c r="J361" i="9"/>
  <c r="I361" i="9"/>
  <c r="F361" i="9"/>
  <c r="E361" i="9"/>
  <c r="D361" i="9"/>
  <c r="B361" i="9"/>
  <c r="M360" i="9"/>
  <c r="L360" i="9"/>
  <c r="K360" i="9"/>
  <c r="J360" i="9"/>
  <c r="I360" i="9"/>
  <c r="F360" i="9"/>
  <c r="E360" i="9"/>
  <c r="D360" i="9"/>
  <c r="B360" i="9"/>
  <c r="M359" i="9"/>
  <c r="L359" i="9"/>
  <c r="K359" i="9"/>
  <c r="J359" i="9"/>
  <c r="I359" i="9"/>
  <c r="F359" i="9"/>
  <c r="E359" i="9"/>
  <c r="D359" i="9"/>
  <c r="B359" i="9"/>
  <c r="M358" i="9"/>
  <c r="L358" i="9"/>
  <c r="K358" i="9"/>
  <c r="J358" i="9"/>
  <c r="I358" i="9"/>
  <c r="F358" i="9"/>
  <c r="E358" i="9"/>
  <c r="D358" i="9"/>
  <c r="B358" i="9"/>
  <c r="M357" i="9"/>
  <c r="L357" i="9"/>
  <c r="K357" i="9"/>
  <c r="J357" i="9"/>
  <c r="I357" i="9"/>
  <c r="F357" i="9"/>
  <c r="E357" i="9"/>
  <c r="D357" i="9"/>
  <c r="B357" i="9"/>
  <c r="M356" i="9"/>
  <c r="L356" i="9"/>
  <c r="K356" i="9"/>
  <c r="J356" i="9"/>
  <c r="I356" i="9"/>
  <c r="F356" i="9"/>
  <c r="E356" i="9"/>
  <c r="D356" i="9"/>
  <c r="B356" i="9"/>
  <c r="M355" i="9"/>
  <c r="L355" i="9"/>
  <c r="K355" i="9"/>
  <c r="J355" i="9"/>
  <c r="I355" i="9"/>
  <c r="F355" i="9"/>
  <c r="E355" i="9"/>
  <c r="D355" i="9"/>
  <c r="B355" i="9"/>
  <c r="M354" i="9"/>
  <c r="L354" i="9"/>
  <c r="K354" i="9"/>
  <c r="J354" i="9"/>
  <c r="I354" i="9"/>
  <c r="F354" i="9"/>
  <c r="E354" i="9"/>
  <c r="D354" i="9"/>
  <c r="B354" i="9"/>
  <c r="M353" i="9"/>
  <c r="L353" i="9"/>
  <c r="K353" i="9"/>
  <c r="J353" i="9"/>
  <c r="I353" i="9"/>
  <c r="F353" i="9"/>
  <c r="E353" i="9"/>
  <c r="D353" i="9"/>
  <c r="B353" i="9"/>
  <c r="M352" i="9"/>
  <c r="L352" i="9"/>
  <c r="K352" i="9"/>
  <c r="J352" i="9"/>
  <c r="I352" i="9"/>
  <c r="F352" i="9"/>
  <c r="E352" i="9"/>
  <c r="D352" i="9"/>
  <c r="B352" i="9"/>
  <c r="M351" i="9"/>
  <c r="L351" i="9"/>
  <c r="K351" i="9"/>
  <c r="J351" i="9"/>
  <c r="I351" i="9"/>
  <c r="F351" i="9"/>
  <c r="E351" i="9"/>
  <c r="D351" i="9"/>
  <c r="B351" i="9"/>
  <c r="M350" i="9"/>
  <c r="L350" i="9"/>
  <c r="K350" i="9"/>
  <c r="J350" i="9"/>
  <c r="I350" i="9"/>
  <c r="F350" i="9"/>
  <c r="E350" i="9"/>
  <c r="D350" i="9"/>
  <c r="B350" i="9"/>
  <c r="M349" i="9"/>
  <c r="L349" i="9"/>
  <c r="K349" i="9"/>
  <c r="J349" i="9"/>
  <c r="I349" i="9"/>
  <c r="F349" i="9"/>
  <c r="E349" i="9"/>
  <c r="D349" i="9"/>
  <c r="B349" i="9"/>
  <c r="M348" i="9"/>
  <c r="L348" i="9"/>
  <c r="K348" i="9"/>
  <c r="J348" i="9"/>
  <c r="I348" i="9"/>
  <c r="F348" i="9"/>
  <c r="E348" i="9"/>
  <c r="D348" i="9"/>
  <c r="B348" i="9"/>
  <c r="M347" i="9"/>
  <c r="L347" i="9"/>
  <c r="K347" i="9"/>
  <c r="J347" i="9"/>
  <c r="I347" i="9"/>
  <c r="F347" i="9"/>
  <c r="E347" i="9"/>
  <c r="D347" i="9"/>
  <c r="B347" i="9"/>
  <c r="M346" i="9"/>
  <c r="L346" i="9"/>
  <c r="K346" i="9"/>
  <c r="J346" i="9"/>
  <c r="I346" i="9"/>
  <c r="F346" i="9"/>
  <c r="E346" i="9"/>
  <c r="D346" i="9"/>
  <c r="B346" i="9"/>
  <c r="M345" i="9"/>
  <c r="L345" i="9"/>
  <c r="K345" i="9"/>
  <c r="J345" i="9"/>
  <c r="I345" i="9"/>
  <c r="F345" i="9"/>
  <c r="E345" i="9"/>
  <c r="D345" i="9"/>
  <c r="B345" i="9"/>
  <c r="M344" i="9"/>
  <c r="L344" i="9"/>
  <c r="K344" i="9"/>
  <c r="J344" i="9"/>
  <c r="I344" i="9"/>
  <c r="F344" i="9"/>
  <c r="E344" i="9"/>
  <c r="D344" i="9"/>
  <c r="B344" i="9"/>
  <c r="M343" i="9"/>
  <c r="L343" i="9"/>
  <c r="K343" i="9"/>
  <c r="J343" i="9"/>
  <c r="I343" i="9"/>
  <c r="F343" i="9"/>
  <c r="E343" i="9"/>
  <c r="D343" i="9"/>
  <c r="B343" i="9"/>
  <c r="M342" i="9"/>
  <c r="L342" i="9"/>
  <c r="K342" i="9"/>
  <c r="J342" i="9"/>
  <c r="I342" i="9"/>
  <c r="M341" i="9"/>
  <c r="L341" i="9"/>
  <c r="K341" i="9"/>
  <c r="J341" i="9"/>
  <c r="I341" i="9"/>
  <c r="M340" i="9"/>
  <c r="L340" i="9"/>
  <c r="K340" i="9"/>
  <c r="J340" i="9"/>
  <c r="I340" i="9"/>
  <c r="M339" i="9"/>
  <c r="L339" i="9"/>
  <c r="K339" i="9"/>
  <c r="J339" i="9"/>
  <c r="I339" i="9"/>
  <c r="M338" i="9"/>
  <c r="L338" i="9"/>
  <c r="K338" i="9"/>
  <c r="J338" i="9"/>
  <c r="I338" i="9"/>
  <c r="M337" i="9"/>
  <c r="L337" i="9"/>
  <c r="K337" i="9"/>
  <c r="J337" i="9"/>
  <c r="I337" i="9"/>
  <c r="M336" i="9"/>
  <c r="L336" i="9"/>
  <c r="J336" i="9"/>
  <c r="I336" i="9"/>
  <c r="D336" i="9"/>
  <c r="K335" i="9"/>
  <c r="J335" i="9"/>
  <c r="I335" i="9"/>
  <c r="D335" i="9"/>
  <c r="M334" i="9"/>
  <c r="L334" i="9"/>
  <c r="J334" i="9"/>
  <c r="I334" i="9"/>
  <c r="D334" i="9"/>
  <c r="K333" i="9"/>
  <c r="J333" i="9"/>
  <c r="I333" i="9"/>
  <c r="D333" i="9"/>
  <c r="L326" i="9"/>
  <c r="K326" i="9"/>
  <c r="J326" i="9"/>
  <c r="I326" i="9"/>
  <c r="D326" i="9"/>
  <c r="L325" i="9"/>
  <c r="K325" i="9"/>
  <c r="J325" i="9"/>
  <c r="I325" i="9"/>
  <c r="F325" i="9"/>
  <c r="D325" i="9"/>
  <c r="B325" i="9"/>
  <c r="L324" i="9"/>
  <c r="K324" i="9"/>
  <c r="J324" i="9"/>
  <c r="I324" i="9"/>
  <c r="F324" i="9"/>
  <c r="D324" i="9"/>
  <c r="B324" i="9"/>
  <c r="L323" i="9"/>
  <c r="K323" i="9"/>
  <c r="J323" i="9"/>
  <c r="I323" i="9"/>
  <c r="F323" i="9"/>
  <c r="D323" i="9"/>
  <c r="B323" i="9"/>
  <c r="L322" i="9"/>
  <c r="K322" i="9"/>
  <c r="J322" i="9"/>
  <c r="I322" i="9"/>
  <c r="F322" i="9"/>
  <c r="D322" i="9"/>
  <c r="B322" i="9"/>
  <c r="L321" i="9"/>
  <c r="K321" i="9"/>
  <c r="J321" i="9"/>
  <c r="I321" i="9"/>
  <c r="F321" i="9"/>
  <c r="D321" i="9"/>
  <c r="B321" i="9"/>
  <c r="L320" i="9"/>
  <c r="K320" i="9"/>
  <c r="J320" i="9"/>
  <c r="I320" i="9"/>
  <c r="F320" i="9"/>
  <c r="D320" i="9"/>
  <c r="B320" i="9"/>
  <c r="L319" i="9"/>
  <c r="K319" i="9"/>
  <c r="J319" i="9"/>
  <c r="I319" i="9"/>
  <c r="F319" i="9"/>
  <c r="D319" i="9"/>
  <c r="B319" i="9"/>
  <c r="L318" i="9"/>
  <c r="K318" i="9"/>
  <c r="J318" i="9"/>
  <c r="I318" i="9"/>
  <c r="F318" i="9"/>
  <c r="D318" i="9"/>
  <c r="B318" i="9"/>
  <c r="L317" i="9"/>
  <c r="K317" i="9"/>
  <c r="J317" i="9"/>
  <c r="I317" i="9"/>
  <c r="F317" i="9"/>
  <c r="D317" i="9"/>
  <c r="B317" i="9"/>
  <c r="L316" i="9"/>
  <c r="K316" i="9"/>
  <c r="J316" i="9"/>
  <c r="I316" i="9"/>
  <c r="F316" i="9"/>
  <c r="D316" i="9"/>
  <c r="B316" i="9"/>
  <c r="L315" i="9"/>
  <c r="K315" i="9"/>
  <c r="J315" i="9"/>
  <c r="I315" i="9"/>
  <c r="F315" i="9"/>
  <c r="D315" i="9"/>
  <c r="B315" i="9"/>
  <c r="L314" i="9"/>
  <c r="K314" i="9"/>
  <c r="J314" i="9"/>
  <c r="I314" i="9"/>
  <c r="F314" i="9"/>
  <c r="D314" i="9"/>
  <c r="B314" i="9"/>
  <c r="L313" i="9"/>
  <c r="K313" i="9"/>
  <c r="J313" i="9"/>
  <c r="I313" i="9"/>
  <c r="F313" i="9"/>
  <c r="D313" i="9"/>
  <c r="B313" i="9"/>
  <c r="L312" i="9"/>
  <c r="K312" i="9"/>
  <c r="J312" i="9"/>
  <c r="I312" i="9"/>
  <c r="F312" i="9"/>
  <c r="D312" i="9"/>
  <c r="B312" i="9"/>
  <c r="L311" i="9"/>
  <c r="K311" i="9"/>
  <c r="J311" i="9"/>
  <c r="I311" i="9"/>
  <c r="D311" i="9"/>
  <c r="L310" i="9"/>
  <c r="K310" i="9"/>
  <c r="J310" i="9"/>
  <c r="I310" i="9"/>
  <c r="D310" i="9"/>
  <c r="L309" i="9"/>
  <c r="K309" i="9"/>
  <c r="J309" i="9"/>
  <c r="I309" i="9"/>
  <c r="D309" i="9"/>
  <c r="L308" i="9"/>
  <c r="K308" i="9"/>
  <c r="J308" i="9"/>
  <c r="I308" i="9"/>
  <c r="D308" i="9"/>
  <c r="B308" i="9"/>
  <c r="L307" i="9"/>
  <c r="K307" i="9"/>
  <c r="J307" i="9"/>
  <c r="I307" i="9"/>
  <c r="D307" i="9"/>
  <c r="B307" i="9"/>
  <c r="L306" i="9"/>
  <c r="K306" i="9"/>
  <c r="J306" i="9"/>
  <c r="I306" i="9"/>
  <c r="D306" i="9"/>
  <c r="B306" i="9"/>
  <c r="L305" i="9"/>
  <c r="K305" i="9"/>
  <c r="J305" i="9"/>
  <c r="I305" i="9"/>
  <c r="D305" i="9"/>
  <c r="B305" i="9"/>
  <c r="L304" i="9"/>
  <c r="K304" i="9"/>
  <c r="J304" i="9"/>
  <c r="I304" i="9"/>
  <c r="D304" i="9"/>
  <c r="B304" i="9"/>
  <c r="L303" i="9"/>
  <c r="K303" i="9"/>
  <c r="J303" i="9"/>
  <c r="I303" i="9"/>
  <c r="D303" i="9"/>
  <c r="B303" i="9"/>
  <c r="L302" i="9"/>
  <c r="K302" i="9"/>
  <c r="J302" i="9"/>
  <c r="I302" i="9"/>
  <c r="D302" i="9"/>
  <c r="B302" i="9"/>
  <c r="L301" i="9"/>
  <c r="K301" i="9"/>
  <c r="J301" i="9"/>
  <c r="I301" i="9"/>
  <c r="D301" i="9"/>
  <c r="B301" i="9"/>
  <c r="L300" i="9"/>
  <c r="K300" i="9"/>
  <c r="J300" i="9"/>
  <c r="I300" i="9"/>
  <c r="D300" i="9"/>
  <c r="B300" i="9"/>
  <c r="L299" i="9"/>
  <c r="K299" i="9"/>
  <c r="J299" i="9"/>
  <c r="I299" i="9"/>
  <c r="D299" i="9"/>
  <c r="B299" i="9"/>
  <c r="L298" i="9"/>
  <c r="K298" i="9"/>
  <c r="J298" i="9"/>
  <c r="I298" i="9"/>
  <c r="D298" i="9"/>
  <c r="B298" i="9"/>
  <c r="L297" i="9"/>
  <c r="K297" i="9"/>
  <c r="J297" i="9"/>
  <c r="I297" i="9"/>
  <c r="D297" i="9"/>
  <c r="B297" i="9"/>
  <c r="L296" i="9"/>
  <c r="K296" i="9"/>
  <c r="J296" i="9"/>
  <c r="I296" i="9"/>
  <c r="D296" i="9"/>
  <c r="B296" i="9"/>
  <c r="L295" i="9"/>
  <c r="K295" i="9"/>
  <c r="J295" i="9"/>
  <c r="I295" i="9"/>
  <c r="D295" i="9"/>
  <c r="B295" i="9"/>
  <c r="L294" i="9"/>
  <c r="K294" i="9"/>
  <c r="J294" i="9"/>
  <c r="I294" i="9"/>
  <c r="D294" i="9"/>
  <c r="B294" i="9"/>
  <c r="L293" i="9"/>
  <c r="K293" i="9"/>
  <c r="J293" i="9"/>
  <c r="I293" i="9"/>
  <c r="D293" i="9"/>
  <c r="B293" i="9"/>
  <c r="L292" i="9"/>
  <c r="K292" i="9"/>
  <c r="J292" i="9"/>
  <c r="I292" i="9"/>
  <c r="D292" i="9"/>
  <c r="B292" i="9"/>
  <c r="L291" i="9"/>
  <c r="K291" i="9"/>
  <c r="J291" i="9"/>
  <c r="I291" i="9"/>
  <c r="D291" i="9"/>
  <c r="L290" i="9"/>
  <c r="K290" i="9"/>
  <c r="J290" i="9"/>
  <c r="I290" i="9"/>
  <c r="D290" i="9"/>
  <c r="L289" i="9"/>
  <c r="K289" i="9"/>
  <c r="J289" i="9"/>
  <c r="I289" i="9"/>
  <c r="D289" i="9"/>
  <c r="L288" i="9"/>
  <c r="K288" i="9"/>
  <c r="J288" i="9"/>
  <c r="I288" i="9"/>
  <c r="D288" i="9"/>
  <c r="L287" i="9"/>
  <c r="K287" i="9"/>
  <c r="J287" i="9"/>
  <c r="I287" i="9"/>
  <c r="D287" i="9"/>
  <c r="L280" i="9"/>
  <c r="K280" i="9"/>
  <c r="J280" i="9"/>
  <c r="I280" i="9"/>
  <c r="D280" i="9"/>
  <c r="L279" i="9"/>
  <c r="K279" i="9"/>
  <c r="J279" i="9"/>
  <c r="I279" i="9"/>
  <c r="D279" i="9"/>
  <c r="L278" i="9"/>
  <c r="K278" i="9"/>
  <c r="J278" i="9"/>
  <c r="I278" i="9"/>
  <c r="D278" i="9"/>
  <c r="L277" i="9"/>
  <c r="K277" i="9"/>
  <c r="J277" i="9"/>
  <c r="I277" i="9"/>
  <c r="D277" i="9"/>
  <c r="L276" i="9"/>
  <c r="K276" i="9"/>
  <c r="J276" i="9"/>
  <c r="I276" i="9"/>
  <c r="D276" i="9"/>
  <c r="L275" i="9"/>
  <c r="K275" i="9"/>
  <c r="J275" i="9"/>
  <c r="I275" i="9"/>
  <c r="D275" i="9"/>
  <c r="L274" i="9"/>
  <c r="K274" i="9"/>
  <c r="J274" i="9"/>
  <c r="I274" i="9"/>
  <c r="D274" i="9"/>
  <c r="L273" i="9"/>
  <c r="K273" i="9"/>
  <c r="J273" i="9"/>
  <c r="I273" i="9"/>
  <c r="D273" i="9"/>
  <c r="L272" i="9"/>
  <c r="K272" i="9"/>
  <c r="J272" i="9"/>
  <c r="I272" i="9"/>
  <c r="D272" i="9"/>
  <c r="L271" i="9"/>
  <c r="K271" i="9"/>
  <c r="J271" i="9"/>
  <c r="I271" i="9"/>
  <c r="D271" i="9"/>
  <c r="L270" i="9"/>
  <c r="K270" i="9"/>
  <c r="J270" i="9"/>
  <c r="I270" i="9"/>
  <c r="D270" i="9"/>
  <c r="L269" i="9"/>
  <c r="K269" i="9"/>
  <c r="J269" i="9"/>
  <c r="I269" i="9"/>
  <c r="D269" i="9"/>
  <c r="L268" i="9"/>
  <c r="K268" i="9"/>
  <c r="J268" i="9"/>
  <c r="I268" i="9"/>
  <c r="D268" i="9"/>
  <c r="L267" i="9"/>
  <c r="K267" i="9"/>
  <c r="J267" i="9"/>
  <c r="I267" i="9"/>
  <c r="D267" i="9"/>
  <c r="L266" i="9"/>
  <c r="K266" i="9"/>
  <c r="J266" i="9"/>
  <c r="I266" i="9"/>
  <c r="D266" i="9"/>
  <c r="L265" i="9"/>
  <c r="K265" i="9"/>
  <c r="J265" i="9"/>
  <c r="I265" i="9"/>
  <c r="D265" i="9"/>
  <c r="L264" i="9"/>
  <c r="K264" i="9"/>
  <c r="J264" i="9"/>
  <c r="I264" i="9"/>
  <c r="D264" i="9"/>
  <c r="L263" i="9"/>
  <c r="K263" i="9"/>
  <c r="J263" i="9"/>
  <c r="I263" i="9"/>
  <c r="D263" i="9"/>
  <c r="L262" i="9"/>
  <c r="K262" i="9"/>
  <c r="J262" i="9"/>
  <c r="I262" i="9"/>
  <c r="D262" i="9"/>
  <c r="L261" i="9"/>
  <c r="K261" i="9"/>
  <c r="J261" i="9"/>
  <c r="I261" i="9"/>
  <c r="D261" i="9"/>
  <c r="L260" i="9"/>
  <c r="K260" i="9"/>
  <c r="J260" i="9"/>
  <c r="I260" i="9"/>
  <c r="D260" i="9"/>
  <c r="L259" i="9"/>
  <c r="K259" i="9"/>
  <c r="J259" i="9"/>
  <c r="I259" i="9"/>
  <c r="D259" i="9"/>
  <c r="L258" i="9"/>
  <c r="K258" i="9"/>
  <c r="J258" i="9"/>
  <c r="I258" i="9"/>
  <c r="D258" i="9"/>
  <c r="L257" i="9"/>
  <c r="K257" i="9"/>
  <c r="J257" i="9"/>
  <c r="I257" i="9"/>
  <c r="D257" i="9"/>
  <c r="L256" i="9"/>
  <c r="K256" i="9"/>
  <c r="J256" i="9"/>
  <c r="I256" i="9"/>
  <c r="D256" i="9"/>
  <c r="L255" i="9"/>
  <c r="K255" i="9"/>
  <c r="J255" i="9"/>
  <c r="I255" i="9"/>
  <c r="D255" i="9"/>
  <c r="L254" i="9"/>
  <c r="K254" i="9"/>
  <c r="J254" i="9"/>
  <c r="I254" i="9"/>
  <c r="D254" i="9"/>
  <c r="L253" i="9"/>
  <c r="K253" i="9"/>
  <c r="J253" i="9"/>
  <c r="I253" i="9"/>
  <c r="D253" i="9"/>
  <c r="L252" i="9"/>
  <c r="K252" i="9"/>
  <c r="J252" i="9"/>
  <c r="I252" i="9"/>
  <c r="D252" i="9"/>
  <c r="L251" i="9"/>
  <c r="K251" i="9"/>
  <c r="J251" i="9"/>
  <c r="I251" i="9"/>
  <c r="D251" i="9"/>
  <c r="L250" i="9"/>
  <c r="K250" i="9"/>
  <c r="J250" i="9"/>
  <c r="I250" i="9"/>
  <c r="D250" i="9"/>
  <c r="L249" i="9"/>
  <c r="K249" i="9"/>
  <c r="J249" i="9"/>
  <c r="I249" i="9"/>
  <c r="D249" i="9"/>
  <c r="L248" i="9"/>
  <c r="K248" i="9"/>
  <c r="J248" i="9"/>
  <c r="I248" i="9"/>
  <c r="D248" i="9"/>
  <c r="L247" i="9"/>
  <c r="K247" i="9"/>
  <c r="J247" i="9"/>
  <c r="I247" i="9"/>
  <c r="D247" i="9"/>
  <c r="L246" i="9"/>
  <c r="K246" i="9"/>
  <c r="J246" i="9"/>
  <c r="I246" i="9"/>
  <c r="D246" i="9"/>
  <c r="L245" i="9"/>
  <c r="K245" i="9"/>
  <c r="J245" i="9"/>
  <c r="I245" i="9"/>
  <c r="D245" i="9"/>
  <c r="L244" i="9"/>
  <c r="K244" i="9"/>
  <c r="J244" i="9"/>
  <c r="I244" i="9"/>
  <c r="D244" i="9"/>
  <c r="L243" i="9"/>
  <c r="K243" i="9"/>
  <c r="J243" i="9"/>
  <c r="I243" i="9"/>
  <c r="D243" i="9"/>
  <c r="L242" i="9"/>
  <c r="K242" i="9"/>
  <c r="J242" i="9"/>
  <c r="I242" i="9"/>
  <c r="D242" i="9"/>
  <c r="L241" i="9"/>
  <c r="K241" i="9"/>
  <c r="J241" i="9"/>
  <c r="I241" i="9"/>
  <c r="D241" i="9"/>
  <c r="E229" i="9"/>
  <c r="E228" i="9"/>
  <c r="E227" i="9"/>
  <c r="E226" i="9"/>
  <c r="E225" i="9"/>
  <c r="E224" i="9"/>
  <c r="E223" i="9"/>
  <c r="E222" i="9"/>
  <c r="E221" i="9"/>
  <c r="E220" i="9"/>
  <c r="E219" i="9"/>
  <c r="E218" i="9"/>
  <c r="E217" i="9"/>
  <c r="E216" i="9"/>
  <c r="E215" i="9"/>
  <c r="B213" i="9"/>
  <c r="B212" i="9"/>
  <c r="B211" i="9"/>
  <c r="B210" i="9"/>
  <c r="B209" i="9"/>
  <c r="B208" i="9"/>
  <c r="B207" i="9"/>
  <c r="B206" i="9"/>
  <c r="B205" i="9"/>
  <c r="B204" i="9"/>
  <c r="B203" i="9"/>
  <c r="B202" i="9"/>
  <c r="B201" i="9"/>
  <c r="B200" i="9"/>
  <c r="B199" i="9"/>
  <c r="E198" i="9"/>
  <c r="E194" i="9"/>
  <c r="E193" i="9"/>
  <c r="E192" i="9"/>
  <c r="E191" i="9"/>
  <c r="E190" i="9"/>
  <c r="E189" i="9"/>
  <c r="E188" i="9"/>
  <c r="E187" i="9"/>
  <c r="E186" i="9"/>
  <c r="E185" i="9"/>
  <c r="E184" i="9"/>
  <c r="E183" i="9"/>
  <c r="E182" i="9"/>
  <c r="E181" i="9"/>
  <c r="E180" i="9"/>
  <c r="B178" i="9"/>
  <c r="B177" i="9"/>
  <c r="B176" i="9"/>
  <c r="B175" i="9"/>
  <c r="B174" i="9"/>
  <c r="B173" i="9"/>
  <c r="B172" i="9"/>
  <c r="B171" i="9"/>
  <c r="B170" i="9"/>
  <c r="B169" i="9"/>
  <c r="B168" i="9"/>
  <c r="B167" i="9"/>
  <c r="B166" i="9"/>
  <c r="B165" i="9"/>
  <c r="B164" i="9"/>
  <c r="E163" i="9"/>
  <c r="G157" i="9"/>
  <c r="E157" i="9"/>
  <c r="G156" i="9"/>
  <c r="E156" i="9"/>
  <c r="G154" i="9"/>
  <c r="E154" i="9"/>
  <c r="G149" i="9"/>
  <c r="E149" i="9"/>
  <c r="G148" i="9"/>
  <c r="E148" i="9"/>
  <c r="G146" i="9"/>
  <c r="E146" i="9"/>
  <c r="G137" i="9"/>
  <c r="E137" i="9"/>
  <c r="G136" i="9"/>
  <c r="E136" i="9"/>
  <c r="G133" i="9"/>
  <c r="E133" i="9"/>
  <c r="E132" i="9"/>
  <c r="G127" i="9"/>
  <c r="E127" i="9"/>
  <c r="G126" i="9"/>
  <c r="E126" i="9"/>
  <c r="G123" i="9"/>
  <c r="E123" i="9"/>
  <c r="E122" i="9"/>
  <c r="G111" i="9"/>
  <c r="E111" i="9"/>
  <c r="G110" i="9"/>
  <c r="E110" i="9"/>
  <c r="E109" i="9"/>
  <c r="B99" i="9"/>
  <c r="B98" i="9"/>
  <c r="B97" i="9"/>
  <c r="B96" i="9"/>
  <c r="B95" i="9"/>
  <c r="B94" i="9"/>
  <c r="B93" i="9"/>
  <c r="B92" i="9"/>
  <c r="B91" i="9"/>
  <c r="B90" i="9"/>
  <c r="B89" i="9"/>
  <c r="B88" i="9"/>
  <c r="B87" i="9"/>
  <c r="B86" i="9"/>
  <c r="B85" i="9"/>
  <c r="B84" i="9"/>
  <c r="B83" i="9"/>
  <c r="E82" i="9"/>
  <c r="G74" i="9"/>
  <c r="E74" i="9"/>
  <c r="G65" i="9"/>
  <c r="E65" i="9"/>
  <c r="G64" i="9"/>
  <c r="E64" i="9"/>
  <c r="G63" i="9"/>
  <c r="E63" i="9"/>
  <c r="G61" i="9"/>
  <c r="E61" i="9"/>
  <c r="G60" i="9"/>
  <c r="E60" i="9"/>
  <c r="G58" i="9"/>
  <c r="E58" i="9"/>
  <c r="G57" i="9"/>
  <c r="E57" i="9"/>
  <c r="G56" i="9"/>
  <c r="E56" i="9"/>
  <c r="E55" i="9"/>
  <c r="G54" i="9"/>
  <c r="E54" i="9"/>
  <c r="G49" i="9"/>
  <c r="E49" i="9"/>
  <c r="G48" i="9"/>
  <c r="E48" i="9"/>
  <c r="G47" i="9"/>
  <c r="E47" i="9"/>
  <c r="G45" i="9"/>
  <c r="E45" i="9"/>
  <c r="G44" i="9"/>
  <c r="E44" i="9"/>
  <c r="G42" i="9"/>
  <c r="E42" i="9"/>
  <c r="G41" i="9"/>
  <c r="E41" i="9"/>
  <c r="E40" i="9"/>
  <c r="E39" i="9"/>
  <c r="E38" i="9"/>
  <c r="E37" i="9"/>
  <c r="E36" i="9"/>
  <c r="G35" i="9"/>
  <c r="E35" i="9"/>
  <c r="G34" i="9"/>
  <c r="E34" i="9"/>
  <c r="G22" i="9"/>
  <c r="K21" i="9"/>
  <c r="G21" i="9"/>
  <c r="K20" i="9"/>
  <c r="G20" i="9"/>
  <c r="G12" i="9"/>
  <c r="L380" i="22"/>
  <c r="K380" i="22"/>
  <c r="J380" i="22"/>
  <c r="I380" i="22"/>
  <c r="D380" i="22"/>
  <c r="L379" i="22"/>
  <c r="K379" i="22"/>
  <c r="J379" i="22"/>
  <c r="I379" i="22"/>
  <c r="D379" i="22"/>
  <c r="B379" i="22"/>
  <c r="L378" i="22"/>
  <c r="K378" i="22"/>
  <c r="J378" i="22"/>
  <c r="I378" i="22"/>
  <c r="D378" i="22"/>
  <c r="B378" i="22"/>
  <c r="L377" i="22"/>
  <c r="K377" i="22"/>
  <c r="J377" i="22"/>
  <c r="I377" i="22"/>
  <c r="D377" i="22"/>
  <c r="B377" i="22"/>
  <c r="L376" i="22"/>
  <c r="K376" i="22"/>
  <c r="J376" i="22"/>
  <c r="I376" i="22"/>
  <c r="D376" i="22"/>
  <c r="B376" i="22"/>
  <c r="L375" i="22"/>
  <c r="K375" i="22"/>
  <c r="J375" i="22"/>
  <c r="I375" i="22"/>
  <c r="D375" i="22"/>
  <c r="B375" i="22"/>
  <c r="L374" i="22"/>
  <c r="K374" i="22"/>
  <c r="J374" i="22"/>
  <c r="I374" i="22"/>
  <c r="D374" i="22"/>
  <c r="B374" i="22"/>
  <c r="L373" i="22"/>
  <c r="K373" i="22"/>
  <c r="J373" i="22"/>
  <c r="I373" i="22"/>
  <c r="D373" i="22"/>
  <c r="B373" i="22"/>
  <c r="L372" i="22"/>
  <c r="K372" i="22"/>
  <c r="J372" i="22"/>
  <c r="I372" i="22"/>
  <c r="D372" i="22"/>
  <c r="B372" i="22"/>
  <c r="L371" i="22"/>
  <c r="K371" i="22"/>
  <c r="J371" i="22"/>
  <c r="I371" i="22"/>
  <c r="D371" i="22"/>
  <c r="B371" i="22"/>
  <c r="L370" i="22"/>
  <c r="K370" i="22"/>
  <c r="J370" i="22"/>
  <c r="I370" i="22"/>
  <c r="D370" i="22"/>
  <c r="B370" i="22"/>
  <c r="L369" i="22"/>
  <c r="K369" i="22"/>
  <c r="J369" i="22"/>
  <c r="I369" i="22"/>
  <c r="D369" i="22"/>
  <c r="B369" i="22"/>
  <c r="L368" i="22"/>
  <c r="K368" i="22"/>
  <c r="J368" i="22"/>
  <c r="I368" i="22"/>
  <c r="D368" i="22"/>
  <c r="B368" i="22"/>
  <c r="L367" i="22"/>
  <c r="K367" i="22"/>
  <c r="J367" i="22"/>
  <c r="I367" i="22"/>
  <c r="D367" i="22"/>
  <c r="B367" i="22"/>
  <c r="L366" i="22"/>
  <c r="K366" i="22"/>
  <c r="J366" i="22"/>
  <c r="I366" i="22"/>
  <c r="D366" i="22"/>
  <c r="B366" i="22"/>
  <c r="L365" i="22"/>
  <c r="K365" i="22"/>
  <c r="J365" i="22"/>
  <c r="I365" i="22"/>
  <c r="D365" i="22"/>
  <c r="B365" i="22"/>
  <c r="L364" i="22"/>
  <c r="K364" i="22"/>
  <c r="J364" i="22"/>
  <c r="I364" i="22"/>
  <c r="D364" i="22"/>
  <c r="B364" i="22"/>
  <c r="L363" i="22"/>
  <c r="K363" i="22"/>
  <c r="J363" i="22"/>
  <c r="I363" i="22"/>
  <c r="D363" i="22"/>
  <c r="B363" i="22"/>
  <c r="L362" i="22"/>
  <c r="K362" i="22"/>
  <c r="J362" i="22"/>
  <c r="I362" i="22"/>
  <c r="D362" i="22"/>
  <c r="B362" i="22"/>
  <c r="L361" i="22"/>
  <c r="K361" i="22"/>
  <c r="J361" i="22"/>
  <c r="I361" i="22"/>
  <c r="D361" i="22"/>
  <c r="B361" i="22"/>
  <c r="L360" i="22"/>
  <c r="K360" i="22"/>
  <c r="J360" i="22"/>
  <c r="I360" i="22"/>
  <c r="D360" i="22"/>
  <c r="B360" i="22"/>
  <c r="L359" i="22"/>
  <c r="K359" i="22"/>
  <c r="J359" i="22"/>
  <c r="I359" i="22"/>
  <c r="D359" i="22"/>
  <c r="B359" i="22"/>
  <c r="L358" i="22"/>
  <c r="K358" i="22"/>
  <c r="J358" i="22"/>
  <c r="I358" i="22"/>
  <c r="D358" i="22"/>
  <c r="B358" i="22"/>
  <c r="L357" i="22"/>
  <c r="K357" i="22"/>
  <c r="J357" i="22"/>
  <c r="I357" i="22"/>
  <c r="D357" i="22"/>
  <c r="B357" i="22"/>
  <c r="L356" i="22"/>
  <c r="K356" i="22"/>
  <c r="J356" i="22"/>
  <c r="I356" i="22"/>
  <c r="D356" i="22"/>
  <c r="B356" i="22"/>
  <c r="L355" i="22"/>
  <c r="K355" i="22"/>
  <c r="J355" i="22"/>
  <c r="I355" i="22"/>
  <c r="D355" i="22"/>
  <c r="B355" i="22"/>
  <c r="L354" i="22"/>
  <c r="K354" i="22"/>
  <c r="J354" i="22"/>
  <c r="I354" i="22"/>
  <c r="D354" i="22"/>
  <c r="B354" i="22"/>
  <c r="L353" i="22"/>
  <c r="K353" i="22"/>
  <c r="J353" i="22"/>
  <c r="I353" i="22"/>
  <c r="D353" i="22"/>
  <c r="B353" i="22"/>
  <c r="L352" i="22"/>
  <c r="K352" i="22"/>
  <c r="J352" i="22"/>
  <c r="I352" i="22"/>
  <c r="D352" i="22"/>
  <c r="B352" i="22"/>
  <c r="L351" i="22"/>
  <c r="K351" i="22"/>
  <c r="J351" i="22"/>
  <c r="I351" i="22"/>
  <c r="D351" i="22"/>
  <c r="B351" i="22"/>
  <c r="L350" i="22"/>
  <c r="K350" i="22"/>
  <c r="J350" i="22"/>
  <c r="I350" i="22"/>
  <c r="D350" i="22"/>
  <c r="B350" i="22"/>
  <c r="L349" i="22"/>
  <c r="K349" i="22"/>
  <c r="J349" i="22"/>
  <c r="I349" i="22"/>
  <c r="D349" i="22"/>
  <c r="B349" i="22"/>
  <c r="L348" i="22"/>
  <c r="K348" i="22"/>
  <c r="J348" i="22"/>
  <c r="I348" i="22"/>
  <c r="D348" i="22"/>
  <c r="B348" i="22"/>
  <c r="J347" i="22"/>
  <c r="I347" i="22"/>
  <c r="D347" i="22"/>
  <c r="L347" i="22" s="1"/>
  <c r="L346" i="22"/>
  <c r="K346" i="22"/>
  <c r="J346" i="22"/>
  <c r="I346" i="22"/>
  <c r="D346" i="22"/>
  <c r="L345" i="22"/>
  <c r="K345" i="22"/>
  <c r="J345" i="22"/>
  <c r="I345" i="22"/>
  <c r="D345" i="22"/>
  <c r="L344" i="22"/>
  <c r="K344" i="22"/>
  <c r="J344" i="22"/>
  <c r="I344" i="22"/>
  <c r="D344" i="22"/>
  <c r="L343" i="22"/>
  <c r="K343" i="22"/>
  <c r="J343" i="22"/>
  <c r="I343" i="22"/>
  <c r="D343" i="22"/>
  <c r="L342" i="22"/>
  <c r="K342" i="22"/>
  <c r="J342" i="22"/>
  <c r="I342" i="22"/>
  <c r="L341" i="22"/>
  <c r="K341" i="22"/>
  <c r="J341" i="22"/>
  <c r="I341" i="22"/>
  <c r="L340" i="22"/>
  <c r="K340" i="22"/>
  <c r="J340" i="22"/>
  <c r="I340" i="22"/>
  <c r="D340" i="22"/>
  <c r="L333" i="22"/>
  <c r="K333" i="22"/>
  <c r="J333" i="22"/>
  <c r="I333" i="22"/>
  <c r="D333" i="22"/>
  <c r="L332" i="22"/>
  <c r="K332" i="22"/>
  <c r="J332" i="22"/>
  <c r="I332" i="22"/>
  <c r="D332" i="22"/>
  <c r="L331" i="22"/>
  <c r="K331" i="22"/>
  <c r="J331" i="22"/>
  <c r="I331" i="22"/>
  <c r="D331" i="22"/>
  <c r="L330" i="22"/>
  <c r="K330" i="22"/>
  <c r="J330" i="22"/>
  <c r="I330" i="22"/>
  <c r="D330" i="22"/>
  <c r="L329" i="22"/>
  <c r="K329" i="22"/>
  <c r="J329" i="22"/>
  <c r="I329" i="22"/>
  <c r="D329" i="22"/>
  <c r="L328" i="22"/>
  <c r="K328" i="22"/>
  <c r="J328" i="22"/>
  <c r="I328" i="22"/>
  <c r="D328" i="22"/>
  <c r="L327" i="22"/>
  <c r="K327" i="22"/>
  <c r="J327" i="22"/>
  <c r="I327" i="22"/>
  <c r="D327" i="22"/>
  <c r="L326" i="22"/>
  <c r="K326" i="22"/>
  <c r="J326" i="22"/>
  <c r="I326" i="22"/>
  <c r="D326" i="22"/>
  <c r="L325" i="22"/>
  <c r="K325" i="22"/>
  <c r="J325" i="22"/>
  <c r="I325" i="22"/>
  <c r="D325" i="22"/>
  <c r="L324" i="22"/>
  <c r="K324" i="22"/>
  <c r="J324" i="22"/>
  <c r="I324" i="22"/>
  <c r="D324" i="22"/>
  <c r="L323" i="22"/>
  <c r="K323" i="22"/>
  <c r="J323" i="22"/>
  <c r="I323" i="22"/>
  <c r="D323" i="22"/>
  <c r="L322" i="22"/>
  <c r="K322" i="22"/>
  <c r="J322" i="22"/>
  <c r="I322" i="22"/>
  <c r="D322" i="22"/>
  <c r="L321" i="22"/>
  <c r="K321" i="22"/>
  <c r="J321" i="22"/>
  <c r="I321" i="22"/>
  <c r="D321" i="22"/>
  <c r="L320" i="22"/>
  <c r="K320" i="22"/>
  <c r="J320" i="22"/>
  <c r="I320" i="22"/>
  <c r="D320" i="22"/>
  <c r="L319" i="22"/>
  <c r="K319" i="22"/>
  <c r="J319" i="22"/>
  <c r="I319" i="22"/>
  <c r="D319" i="22"/>
  <c r="L318" i="22"/>
  <c r="K318" i="22"/>
  <c r="J318" i="22"/>
  <c r="I318" i="22"/>
  <c r="D318" i="22"/>
  <c r="L317" i="22"/>
  <c r="K317" i="22"/>
  <c r="J317" i="22"/>
  <c r="I317" i="22"/>
  <c r="D317" i="22"/>
  <c r="L316" i="22"/>
  <c r="K316" i="22"/>
  <c r="J316" i="22"/>
  <c r="I316" i="22"/>
  <c r="D316" i="22"/>
  <c r="L315" i="22"/>
  <c r="K315" i="22"/>
  <c r="J315" i="22"/>
  <c r="I315" i="22"/>
  <c r="D315" i="22"/>
  <c r="L314" i="22"/>
  <c r="K314" i="22"/>
  <c r="J314" i="22"/>
  <c r="I314" i="22"/>
  <c r="D314" i="22"/>
  <c r="L313" i="22"/>
  <c r="K313" i="22"/>
  <c r="J313" i="22"/>
  <c r="I313" i="22"/>
  <c r="D313" i="22"/>
  <c r="L312" i="22"/>
  <c r="K312" i="22"/>
  <c r="J312" i="22"/>
  <c r="I312" i="22"/>
  <c r="D312" i="22"/>
  <c r="L311" i="22"/>
  <c r="K311" i="22"/>
  <c r="J311" i="22"/>
  <c r="I311" i="22"/>
  <c r="D311" i="22"/>
  <c r="L310" i="22"/>
  <c r="K310" i="22"/>
  <c r="J310" i="22"/>
  <c r="I310" i="22"/>
  <c r="D310" i="22"/>
  <c r="L309" i="22"/>
  <c r="K309" i="22"/>
  <c r="J309" i="22"/>
  <c r="I309" i="22"/>
  <c r="D309" i="22"/>
  <c r="L308" i="22"/>
  <c r="K308" i="22"/>
  <c r="J308" i="22"/>
  <c r="I308" i="22"/>
  <c r="D308" i="22"/>
  <c r="L307" i="22"/>
  <c r="K307" i="22"/>
  <c r="J307" i="22"/>
  <c r="I307" i="22"/>
  <c r="D307" i="22"/>
  <c r="L306" i="22"/>
  <c r="K306" i="22"/>
  <c r="J306" i="22"/>
  <c r="I306" i="22"/>
  <c r="D306" i="22"/>
  <c r="L305" i="22"/>
  <c r="K305" i="22"/>
  <c r="J305" i="22"/>
  <c r="I305" i="22"/>
  <c r="D305" i="22"/>
  <c r="L304" i="22"/>
  <c r="K304" i="22"/>
  <c r="J304" i="22"/>
  <c r="I304" i="22"/>
  <c r="D304" i="22"/>
  <c r="L303" i="22"/>
  <c r="K303" i="22"/>
  <c r="J303" i="22"/>
  <c r="I303" i="22"/>
  <c r="D303" i="22"/>
  <c r="L302" i="22"/>
  <c r="K302" i="22"/>
  <c r="J302" i="22"/>
  <c r="I302" i="22"/>
  <c r="D302" i="22"/>
  <c r="L301" i="22"/>
  <c r="K301" i="22"/>
  <c r="J301" i="22"/>
  <c r="I301" i="22"/>
  <c r="D301" i="22"/>
  <c r="L300" i="22"/>
  <c r="K300" i="22"/>
  <c r="J300" i="22"/>
  <c r="I300" i="22"/>
  <c r="D300" i="22"/>
  <c r="L299" i="22"/>
  <c r="K299" i="22"/>
  <c r="J299" i="22"/>
  <c r="I299" i="22"/>
  <c r="D299" i="22"/>
  <c r="L298" i="22"/>
  <c r="K298" i="22"/>
  <c r="J298" i="22"/>
  <c r="I298" i="22"/>
  <c r="D298" i="22"/>
  <c r="L297" i="22"/>
  <c r="K297" i="22"/>
  <c r="J297" i="22"/>
  <c r="I297" i="22"/>
  <c r="D297" i="22"/>
  <c r="L296" i="22"/>
  <c r="K296" i="22"/>
  <c r="J296" i="22"/>
  <c r="I296" i="22"/>
  <c r="D296" i="22"/>
  <c r="L295" i="22"/>
  <c r="K295" i="22"/>
  <c r="J295" i="22"/>
  <c r="I295" i="22"/>
  <c r="D295" i="22"/>
  <c r="L294" i="22"/>
  <c r="K294" i="22"/>
  <c r="J294" i="22"/>
  <c r="I294" i="22"/>
  <c r="D294" i="22"/>
  <c r="L293" i="22"/>
  <c r="K293" i="22"/>
  <c r="J293" i="22"/>
  <c r="I293" i="22"/>
  <c r="D293" i="22"/>
  <c r="L292" i="22"/>
  <c r="K292" i="22"/>
  <c r="J292" i="22"/>
  <c r="I292" i="22"/>
  <c r="D292" i="22"/>
  <c r="L291" i="22"/>
  <c r="K291" i="22"/>
  <c r="J291" i="22"/>
  <c r="I291" i="22"/>
  <c r="D291" i="22"/>
  <c r="L290" i="22"/>
  <c r="K290" i="22"/>
  <c r="J290" i="22"/>
  <c r="I290" i="22"/>
  <c r="D290" i="22"/>
  <c r="L289" i="22"/>
  <c r="K289" i="22"/>
  <c r="J289" i="22"/>
  <c r="I289" i="22"/>
  <c r="D289" i="22"/>
  <c r="L288" i="22"/>
  <c r="K288" i="22"/>
  <c r="J288" i="22"/>
  <c r="I288" i="22"/>
  <c r="D288" i="22"/>
  <c r="L287" i="22"/>
  <c r="K287" i="22"/>
  <c r="J287" i="22"/>
  <c r="I287" i="22"/>
  <c r="D287" i="22"/>
  <c r="L286" i="22"/>
  <c r="K286" i="22"/>
  <c r="J286" i="22"/>
  <c r="I286" i="22"/>
  <c r="D286" i="22"/>
  <c r="L285" i="22"/>
  <c r="K285" i="22"/>
  <c r="J285" i="22"/>
  <c r="I285" i="22"/>
  <c r="D285" i="22"/>
  <c r="L284" i="22"/>
  <c r="K284" i="22"/>
  <c r="J284" i="22"/>
  <c r="I284" i="22"/>
  <c r="D284" i="22"/>
  <c r="L283" i="22"/>
  <c r="K283" i="22"/>
  <c r="J283" i="22"/>
  <c r="I283" i="22"/>
  <c r="D283" i="22"/>
  <c r="L282" i="22"/>
  <c r="K282" i="22"/>
  <c r="J282" i="22"/>
  <c r="I282" i="22"/>
  <c r="D282" i="22"/>
  <c r="L281" i="22"/>
  <c r="K281" i="22"/>
  <c r="J281" i="22"/>
  <c r="I281" i="22"/>
  <c r="D281" i="22"/>
  <c r="L280" i="22"/>
  <c r="K280" i="22"/>
  <c r="J280" i="22"/>
  <c r="I280" i="22"/>
  <c r="D280" i="22"/>
  <c r="L279" i="22"/>
  <c r="K279" i="22"/>
  <c r="J279" i="22"/>
  <c r="I279" i="22"/>
  <c r="D279" i="22"/>
  <c r="L278" i="22"/>
  <c r="K278" i="22"/>
  <c r="J278" i="22"/>
  <c r="I278" i="22"/>
  <c r="D278" i="22"/>
  <c r="L277" i="22"/>
  <c r="K277" i="22"/>
  <c r="J277" i="22"/>
  <c r="I277" i="22"/>
  <c r="D277" i="22"/>
  <c r="L276" i="22"/>
  <c r="K276" i="22"/>
  <c r="J276" i="22"/>
  <c r="I276" i="22"/>
  <c r="D276" i="22"/>
  <c r="L275" i="22"/>
  <c r="K275" i="22"/>
  <c r="J275" i="22"/>
  <c r="I275" i="22"/>
  <c r="D275" i="22"/>
  <c r="L274" i="22"/>
  <c r="K274" i="22"/>
  <c r="J274" i="22"/>
  <c r="I274" i="22"/>
  <c r="D274" i="22"/>
  <c r="L273" i="22"/>
  <c r="K273" i="22"/>
  <c r="J273" i="22"/>
  <c r="I273" i="22"/>
  <c r="D273" i="22"/>
  <c r="L272" i="22"/>
  <c r="K272" i="22"/>
  <c r="J272" i="22"/>
  <c r="I272" i="22"/>
  <c r="L271" i="22"/>
  <c r="K271" i="22"/>
  <c r="J271" i="22"/>
  <c r="I271" i="22"/>
  <c r="D271" i="22"/>
  <c r="L270" i="22"/>
  <c r="K270" i="22"/>
  <c r="J270" i="22"/>
  <c r="I270" i="22"/>
  <c r="D270" i="22"/>
  <c r="L269" i="22"/>
  <c r="K269" i="22"/>
  <c r="J269" i="22"/>
  <c r="I269" i="22"/>
  <c r="D269" i="22"/>
  <c r="L268" i="22"/>
  <c r="K268" i="22"/>
  <c r="J268" i="22"/>
  <c r="I268" i="22"/>
  <c r="D268" i="22"/>
  <c r="H255" i="22"/>
  <c r="F215" i="22"/>
  <c r="D215" i="22"/>
  <c r="D213" i="22"/>
  <c r="D210" i="22"/>
  <c r="D207" i="22"/>
  <c r="G193" i="22"/>
  <c r="E193" i="22"/>
  <c r="E155" i="22"/>
  <c r="E154" i="22"/>
  <c r="E153" i="22"/>
  <c r="E152" i="22"/>
  <c r="E151" i="22"/>
  <c r="E150" i="22"/>
  <c r="E149" i="22"/>
  <c r="E148" i="22"/>
  <c r="E147" i="22"/>
  <c r="E146" i="22"/>
  <c r="E145" i="22"/>
  <c r="E144" i="22"/>
  <c r="E143" i="22"/>
  <c r="E142" i="22"/>
  <c r="E141" i="22"/>
  <c r="G117" i="22"/>
  <c r="E117" i="22"/>
  <c r="G116" i="22"/>
  <c r="E116" i="22"/>
  <c r="G114" i="22"/>
  <c r="E114" i="22"/>
  <c r="G113" i="22"/>
  <c r="G110" i="22"/>
  <c r="E110" i="22"/>
  <c r="E109" i="22"/>
  <c r="G102" i="22"/>
  <c r="E102" i="22"/>
  <c r="G101" i="22"/>
  <c r="E101" i="22"/>
  <c r="G100" i="22"/>
  <c r="E100" i="22"/>
  <c r="G96" i="22"/>
  <c r="E96" i="22"/>
  <c r="G95" i="22"/>
  <c r="E95" i="22"/>
  <c r="G94" i="22"/>
  <c r="E94" i="22"/>
  <c r="G65" i="22"/>
  <c r="E65" i="22"/>
  <c r="G57" i="22"/>
  <c r="E57" i="22"/>
  <c r="G48" i="22"/>
  <c r="E48" i="22"/>
  <c r="G47" i="22"/>
  <c r="E47" i="22"/>
  <c r="G46" i="22"/>
  <c r="E46" i="22"/>
  <c r="G45" i="22"/>
  <c r="E45" i="22"/>
  <c r="G44" i="22"/>
  <c r="E44" i="22"/>
  <c r="G43" i="22"/>
  <c r="E43" i="22"/>
  <c r="G41" i="22"/>
  <c r="E41" i="22"/>
  <c r="G40" i="22"/>
  <c r="E40" i="22"/>
  <c r="G39" i="22"/>
  <c r="E39" i="22"/>
  <c r="G37" i="22"/>
  <c r="E37" i="22"/>
  <c r="G36" i="22"/>
  <c r="E36" i="22"/>
  <c r="G35" i="22"/>
  <c r="E35" i="22"/>
  <c r="G33" i="22"/>
  <c r="E33" i="22"/>
  <c r="G31" i="22"/>
  <c r="E31" i="22"/>
  <c r="G20" i="22"/>
  <c r="K19" i="22"/>
  <c r="G19" i="22"/>
  <c r="B15" i="22"/>
  <c r="G12" i="22"/>
  <c r="K68" i="21"/>
  <c r="J68" i="21"/>
  <c r="I68" i="21"/>
  <c r="H68" i="21"/>
  <c r="D68" i="21"/>
  <c r="K67" i="21"/>
  <c r="J67" i="21"/>
  <c r="I67" i="21"/>
  <c r="H67" i="21"/>
  <c r="D67" i="21"/>
  <c r="K66" i="21"/>
  <c r="J66" i="21"/>
  <c r="I66" i="21"/>
  <c r="H66" i="21"/>
  <c r="D66" i="21"/>
  <c r="K65" i="21"/>
  <c r="J65" i="21"/>
  <c r="I65" i="21"/>
  <c r="H65" i="21"/>
  <c r="D65" i="21"/>
  <c r="K64" i="21"/>
  <c r="J64" i="21"/>
  <c r="I64" i="21"/>
  <c r="H64" i="21"/>
  <c r="D64" i="21"/>
  <c r="K63" i="21"/>
  <c r="J63" i="21"/>
  <c r="I63" i="21"/>
  <c r="H63" i="21"/>
  <c r="D63" i="21"/>
  <c r="K62" i="21"/>
  <c r="J62" i="21"/>
  <c r="I62" i="21"/>
  <c r="H62" i="21"/>
  <c r="D62" i="21"/>
  <c r="G52" i="21"/>
  <c r="E52" i="21"/>
  <c r="G51" i="21"/>
  <c r="E51" i="21"/>
  <c r="G50" i="21"/>
  <c r="E50" i="21"/>
  <c r="G39" i="21"/>
  <c r="E39" i="21"/>
  <c r="G38" i="21"/>
  <c r="E38" i="21"/>
  <c r="G37" i="21"/>
  <c r="E37" i="21"/>
  <c r="G36" i="21"/>
  <c r="E36" i="21"/>
  <c r="G35" i="21"/>
  <c r="E35" i="21"/>
  <c r="G34" i="21"/>
  <c r="E34" i="21"/>
  <c r="E28" i="21"/>
  <c r="G26" i="21"/>
  <c r="E26" i="21"/>
  <c r="G25" i="21"/>
  <c r="E25" i="21"/>
  <c r="G12" i="21"/>
  <c r="I26" i="2"/>
  <c r="I25" i="2"/>
  <c r="I24" i="2"/>
  <c r="L210" i="10" l="1"/>
  <c r="H59" i="13"/>
  <c r="I59" i="13" s="1"/>
  <c r="J59" i="13" s="1"/>
  <c r="L177" i="10"/>
  <c r="H35" i="13"/>
  <c r="I35" i="13" s="1"/>
  <c r="J35" i="13" s="1"/>
  <c r="H67" i="13"/>
  <c r="I67" i="13" s="1"/>
  <c r="J67" i="13" s="1"/>
  <c r="H65" i="13"/>
  <c r="I65" i="13" s="1"/>
  <c r="J65" i="13" s="1"/>
  <c r="H55" i="13"/>
  <c r="I55" i="13" s="1"/>
  <c r="J55" i="13" s="1"/>
  <c r="H45" i="13"/>
  <c r="I45" i="13" s="1"/>
  <c r="J45" i="13" s="1"/>
  <c r="H41" i="13"/>
  <c r="I41" i="13" s="1"/>
  <c r="J41" i="13" s="1"/>
  <c r="H40" i="13"/>
  <c r="I40" i="13" s="1"/>
  <c r="J40" i="13" s="1"/>
  <c r="H68" i="13"/>
  <c r="I68" i="13" s="1"/>
  <c r="J68" i="13" s="1"/>
  <c r="H58" i="13"/>
  <c r="I58" i="13" s="1"/>
  <c r="J58" i="13" s="1"/>
  <c r="H48" i="13"/>
  <c r="I48" i="13" s="1"/>
  <c r="J48" i="13" s="1"/>
  <c r="H75" i="13"/>
  <c r="I75" i="13" s="1"/>
  <c r="J75" i="13" s="1"/>
  <c r="H34" i="13"/>
  <c r="I34" i="13" s="1"/>
  <c r="J34" i="13" s="1"/>
  <c r="H71" i="13"/>
  <c r="I71" i="13" s="1"/>
  <c r="J71" i="13" s="1"/>
  <c r="H61" i="13"/>
  <c r="I61" i="13" s="1"/>
  <c r="J61" i="13" s="1"/>
  <c r="H51" i="13"/>
  <c r="I51" i="13" s="1"/>
  <c r="J51" i="13" s="1"/>
  <c r="H74" i="13"/>
  <c r="I74" i="13" s="1"/>
  <c r="J74" i="13" s="1"/>
  <c r="H64" i="13"/>
  <c r="I64" i="13" s="1"/>
  <c r="J64" i="13" s="1"/>
  <c r="H54" i="13"/>
  <c r="I54" i="13" s="1"/>
  <c r="J54" i="13" s="1"/>
  <c r="H44" i="13"/>
  <c r="I44" i="13" s="1"/>
  <c r="J44" i="13" s="1"/>
  <c r="H39" i="13"/>
  <c r="I39" i="13" s="1"/>
  <c r="J39" i="13" s="1"/>
  <c r="H33" i="13"/>
  <c r="I33" i="13" s="1"/>
  <c r="J33" i="13" s="1"/>
  <c r="H57" i="13"/>
  <c r="I57" i="13" s="1"/>
  <c r="J57" i="13" s="1"/>
  <c r="H47" i="13"/>
  <c r="I47" i="13" s="1"/>
  <c r="J47" i="13" s="1"/>
  <c r="H70" i="13"/>
  <c r="I70" i="13" s="1"/>
  <c r="J70" i="13" s="1"/>
  <c r="H60" i="13"/>
  <c r="I60" i="13" s="1"/>
  <c r="J60" i="13" s="1"/>
  <c r="H50" i="13"/>
  <c r="I50" i="13" s="1"/>
  <c r="J50" i="13" s="1"/>
  <c r="H38" i="13"/>
  <c r="I38" i="13" s="1"/>
  <c r="J38" i="13" s="1"/>
  <c r="H32" i="13"/>
  <c r="I32" i="13" s="1"/>
  <c r="J32" i="13" s="1"/>
  <c r="H73" i="13"/>
  <c r="I73" i="13" s="1"/>
  <c r="J73" i="13" s="1"/>
  <c r="H63" i="13"/>
  <c r="I63" i="13" s="1"/>
  <c r="J63" i="13" s="1"/>
  <c r="H53" i="13"/>
  <c r="I53" i="13" s="1"/>
  <c r="J53" i="13" s="1"/>
  <c r="H43" i="13"/>
  <c r="I43" i="13" s="1"/>
  <c r="J43" i="13" s="1"/>
  <c r="H37" i="13"/>
  <c r="I37" i="13" s="1"/>
  <c r="J37" i="13" s="1"/>
  <c r="H66" i="13"/>
  <c r="I66" i="13" s="1"/>
  <c r="J66" i="13" s="1"/>
  <c r="H56" i="13"/>
  <c r="I56" i="13" s="1"/>
  <c r="J56" i="13" s="1"/>
  <c r="H46" i="13"/>
  <c r="I46" i="13" s="1"/>
  <c r="J46" i="13" s="1"/>
  <c r="H72" i="13"/>
  <c r="I72" i="13" s="1"/>
  <c r="J72" i="13" s="1"/>
  <c r="H31" i="13"/>
  <c r="I31" i="13" s="1"/>
  <c r="J31" i="13" s="1"/>
  <c r="H62" i="13"/>
  <c r="I62" i="13" s="1"/>
  <c r="J62" i="13" s="1"/>
  <c r="H52" i="13"/>
  <c r="I52" i="13" s="1"/>
  <c r="J52" i="13" s="1"/>
  <c r="H36" i="13"/>
  <c r="I36" i="13" s="1"/>
  <c r="J36" i="13" s="1"/>
  <c r="H69" i="13"/>
  <c r="I69" i="13" s="1"/>
  <c r="J69" i="13" s="1"/>
  <c r="K174" i="10"/>
  <c r="K347" i="22"/>
  <c r="K175" i="10"/>
  <c r="K176" i="10"/>
</calcChain>
</file>

<file path=xl/sharedStrings.xml><?xml version="1.0" encoding="utf-8"?>
<sst xmlns="http://schemas.openxmlformats.org/spreadsheetml/2006/main" count="3820" uniqueCount="1247">
  <si>
    <t>The following table provides an index of emission units that are referenced in the emission calculations and on air permit application forms.</t>
  </si>
  <si>
    <t>Plant Area</t>
  </si>
  <si>
    <t>Source
ID</t>
  </si>
  <si>
    <t>Process ID</t>
  </si>
  <si>
    <t>Emission Unit Description</t>
  </si>
  <si>
    <t>Process Description</t>
  </si>
  <si>
    <t>Control Device ID</t>
  </si>
  <si>
    <t>Control Device Description</t>
  </si>
  <si>
    <t>Plant Stack ID</t>
  </si>
  <si>
    <t>Stack Description</t>
  </si>
  <si>
    <t>01.  Scrap Processing</t>
  </si>
  <si>
    <t>001</t>
  </si>
  <si>
    <t>Scrap Processing System #1</t>
  </si>
  <si>
    <t>Aluminum Production</t>
  </si>
  <si>
    <t>BH1</t>
  </si>
  <si>
    <t>Cold Baghouse #1</t>
  </si>
  <si>
    <t>S1</t>
  </si>
  <si>
    <t>Cold Baghouse #1 Stack</t>
  </si>
  <si>
    <t>na</t>
  </si>
  <si>
    <t>02. Melting and Casting</t>
  </si>
  <si>
    <t>002</t>
  </si>
  <si>
    <t>Decoater #1</t>
  </si>
  <si>
    <t>BH2</t>
  </si>
  <si>
    <t>Hot Baghouse #1</t>
  </si>
  <si>
    <t>S2</t>
  </si>
  <si>
    <t>Hot Baghouse #1 Stack</t>
  </si>
  <si>
    <t>Natural Gas Usage</t>
  </si>
  <si>
    <t>003</t>
  </si>
  <si>
    <t>Melting Furnace #1</t>
  </si>
  <si>
    <t>BH3</t>
  </si>
  <si>
    <t>Hot Baghouse #2</t>
  </si>
  <si>
    <t>S3</t>
  </si>
  <si>
    <t>Hot Baghouse #2 Stack</t>
  </si>
  <si>
    <t>004</t>
  </si>
  <si>
    <t>Melting Furnace #2</t>
  </si>
  <si>
    <t>Hot Baghouse #3</t>
  </si>
  <si>
    <t>S4</t>
  </si>
  <si>
    <t>Hot Baghouse #3 Stack</t>
  </si>
  <si>
    <t>005</t>
  </si>
  <si>
    <t>Holding Furnace #1</t>
  </si>
  <si>
    <t>BH4</t>
  </si>
  <si>
    <t>006</t>
  </si>
  <si>
    <t>In-Line Degasser #1</t>
  </si>
  <si>
    <t>007</t>
  </si>
  <si>
    <t>Sow Dryer</t>
  </si>
  <si>
    <t>Building Fugitives</t>
  </si>
  <si>
    <t>008</t>
  </si>
  <si>
    <t>Dross House</t>
  </si>
  <si>
    <t>Dross Production</t>
  </si>
  <si>
    <t>BH5</t>
  </si>
  <si>
    <t>Dross House Baghouse</t>
  </si>
  <si>
    <t>S6</t>
  </si>
  <si>
    <t>Dross House Baghouse Stack</t>
  </si>
  <si>
    <t>Dross House Fugitives</t>
  </si>
  <si>
    <t>009</t>
  </si>
  <si>
    <t>Dross Press</t>
  </si>
  <si>
    <t>010</t>
  </si>
  <si>
    <t>Filter Box Preheater #1</t>
  </si>
  <si>
    <t>03. Auxiliary Systems</t>
  </si>
  <si>
    <t>011</t>
  </si>
  <si>
    <t>Cooling Tower #1</t>
  </si>
  <si>
    <t>Circulating Water</t>
  </si>
  <si>
    <t>S7</t>
  </si>
  <si>
    <t>Cooling Tower #1 Stack</t>
  </si>
  <si>
    <t>012</t>
  </si>
  <si>
    <t>Cooling Tower #2</t>
  </si>
  <si>
    <t>S8</t>
  </si>
  <si>
    <t>Cooling Tower #2 Stack</t>
  </si>
  <si>
    <t>013</t>
  </si>
  <si>
    <t>Hot Baghouses Lime Silo</t>
  </si>
  <si>
    <t>Lime Processed</t>
  </si>
  <si>
    <t>Hot Baghouses Lime Silo Integral Bin Vent Filter Discharge</t>
  </si>
  <si>
    <t>017</t>
  </si>
  <si>
    <t>Haul Roads and Storage Yards</t>
  </si>
  <si>
    <t>Paved Road Vehicle Miles Travelled</t>
  </si>
  <si>
    <t>Unpaved Surface Vehicle Miles Travelled - Fork Trucks</t>
  </si>
  <si>
    <t>Unpaved Surface Vehicle Miles Travelled - Heavy Duty Fork Trucks</t>
  </si>
  <si>
    <t>ton/hr</t>
  </si>
  <si>
    <t>001-1</t>
  </si>
  <si>
    <t>MMBtu/hr</t>
  </si>
  <si>
    <t>006-1</t>
  </si>
  <si>
    <t>007-1</t>
  </si>
  <si>
    <t>010-1</t>
  </si>
  <si>
    <t>009-1</t>
  </si>
  <si>
    <t>scfm</t>
  </si>
  <si>
    <t>013-1</t>
  </si>
  <si>
    <t>Parameter</t>
  </si>
  <si>
    <t>Basis</t>
  </si>
  <si>
    <t>--</t>
  </si>
  <si>
    <t>Value</t>
  </si>
  <si>
    <t>ton/yr</t>
  </si>
  <si>
    <t>&gt;</t>
  </si>
  <si>
    <t xml:space="preserve">One aluminum scrap processing system (#1) will be used to de-bale, shred, clean, and sort purchased aluminum scrap in preparation for further processing in the decoater. The scrap mix expected to be processed by the new scrap processing system will primarily consist of used beverage can (UBC) scrap, other forms of post-consumer scrap, and post industrial scrap from the food and beverage, automotive, and building and construction scrap markets. The scrap processing system will contain equipment classified as a new aluminum scrap shredder under the National Emission Standards for Hazardous Air Pollutants for Secondary Aluminum Production defined under 40 CFR 63, Subpart RRR (i.e., herein referred to as SMACT). </t>
  </si>
  <si>
    <t>Emission Unit IDs:</t>
  </si>
  <si>
    <t>Emission Unit Descriptions:</t>
  </si>
  <si>
    <t>Maximum Hourly Aluminum Throughput:</t>
  </si>
  <si>
    <t>Maximum Annual Throughput:</t>
  </si>
  <si>
    <t xml:space="preserve">Emissions from the scrap processing system will be collected and routed to a dedicated baghouse (Cold Baghouse #1) for PM emissions control. </t>
  </si>
  <si>
    <r>
      <t xml:space="preserve">Filterable particulate emissions are speciated into filterable PM10 and filterable PM2.5 size fractions based on EPA's </t>
    </r>
    <r>
      <rPr>
        <i/>
        <sz val="10"/>
        <rFont val="Arial Narrow"/>
        <family val="2"/>
      </rPr>
      <t>PM Calculator</t>
    </r>
    <r>
      <rPr>
        <sz val="10"/>
        <rFont val="Arial Narrow"/>
        <family val="2"/>
      </rPr>
      <t xml:space="preserve"> database for the relevant Source Classification Code (SCC) associated with secondary aluminum scrap shredding operations.</t>
    </r>
  </si>
  <si>
    <t>The PM control efficiency assigned to the Cold Baghouse #1 to calculate the uncontrolled emission factor matches the nominal PM control efficiency for a well-designed baghouse with moderate inlet loading. Due to the high exhaust flow rate dedicated to the scrap processing system's capture and collection system to meet ACGIH requirements and the relatively low dust generation from scrap metal shredding, cleaning, and sorting processes as compared to other material handling industry sectors, the inlet loading to the baghouse is expected to be near the low end of the typical inlet loading range specified in EPA's Air Pollution Control Technology Fact Sheet for a pulse-jet cleaned fabric filters (commonly referred to as a baghouse). At this moderate inlet loading, Cold Baghouse #1 would not achieve the 99% PM control efficiency typically referenced for new baghouses when applicants assign a generic control efficiency to a new control system in the absence of source-specific baghouse inlet and outlet testing.</t>
  </si>
  <si>
    <t>The uncontrolled PM/PM10/PM2.5 emission factor derivation for the scrap processing system is presented here for reference.</t>
  </si>
  <si>
    <t>Controlled Filt. PM Emission Factor 
(Grain Loading Basis)</t>
  </si>
  <si>
    <t>gr/dscf</t>
  </si>
  <si>
    <t>Exit grain loading design basis of Cold Baghouse #1</t>
  </si>
  <si>
    <t>Filt. PM10 to Filt. PM Ratio</t>
  </si>
  <si>
    <t>EPA's PM Calculator for appropriate SCC</t>
  </si>
  <si>
    <t>Filt. PM2.5 to Filt. PM Ratio</t>
  </si>
  <si>
    <t>Controlled Filt. PM10 Emission Factor 
(Grain Loading Basis)</t>
  </si>
  <si>
    <t>Controlled Filt. PM2.5 Emission Factor 
(Grain Loading Basis)</t>
  </si>
  <si>
    <t>Cold Baghouse #1 Flow Capacity for Scrap Processing System #1</t>
  </si>
  <si>
    <t>dscfm</t>
  </si>
  <si>
    <t>Based on vendor design data</t>
  </si>
  <si>
    <t>tons</t>
  </si>
  <si>
    <t>Maximum Hourly Aluminum Process Rate for Scrap Processing System #1</t>
  </si>
  <si>
    <t>Design aluminum processing capacity</t>
  </si>
  <si>
    <t>Nominal PM/PM10/PM2.5 Control Efficiency of the Cold Baghouse</t>
  </si>
  <si>
    <t>PM collection efficiency reflective of control efficiency typically achieved by a high air flow rate and moderate inlet loading dust collectors serving aluminum scrap processing systems.</t>
  </si>
  <si>
    <t>Controlled Filt. PM Emission Factor 
(Production Basis)</t>
  </si>
  <si>
    <t>lb/ton</t>
  </si>
  <si>
    <t>Uncontrolled Filt. PM Emission Factor 
(Production Basis)</t>
  </si>
  <si>
    <t>Controlled Filt. PM10 Emission Factor (Production Basis)</t>
  </si>
  <si>
    <t>Uncontrolled Filt. PM10 Emission Factor (Production Basis)</t>
  </si>
  <si>
    <t>Controlled Filt. PM2.5 Emission Factor (Production Basis)</t>
  </si>
  <si>
    <t>Uncontrolled Filt. PM2.5 Emission Factor (Production Basis)</t>
  </si>
  <si>
    <t>ADI expects that a portion of the PM loading consists of aluminum fines which contain alloying elements that are HAPs or air toxics. ADI has reviewed a list of the assumed alloys being processed against reference alloy composition to derive the following emission factors.</t>
  </si>
  <si>
    <t>Overall PM Loading Expected to be Aluminum Fines</t>
  </si>
  <si>
    <t>Depending on the scrap type, this can range from 15% to 100%. The cleaner the scrap, the higher percentage of aluminum. Potential emissions rely on the high end of the range.</t>
  </si>
  <si>
    <t>Manganese (Mn) Composition Expected in Aluminum Fines</t>
  </si>
  <si>
    <t>Based on assumed alloys being processed and the composition from "International Alloy Designations and Chemical Composition Limits for Wrought Aluminum and Wrought Aluminum Alloys" from the Aluminum Association in August 2018 (a.k.a, "Teal Sheet").</t>
  </si>
  <si>
    <t>Chromium (Cr) Composition Expected in Aluminum Fines</t>
  </si>
  <si>
    <t>Based on assumed alloys being processed and the composition from Teal Sheet</t>
  </si>
  <si>
    <t>Vanadium (V) Composition Expected in Aluminum Fines</t>
  </si>
  <si>
    <t>Controlled Mn Emission Factor 
(Production Basis)</t>
  </si>
  <si>
    <t>Controlled Cr Emission Factor (Production Basis)</t>
  </si>
  <si>
    <t>Controlled V Emission Factor (Production Basis)</t>
  </si>
  <si>
    <t>Emission factors shown below are the stack emission factors.</t>
  </si>
  <si>
    <t>Baghouse Stack Emission
Factor</t>
  </si>
  <si>
    <t>Maximum Hourly Process Rate</t>
  </si>
  <si>
    <t>Maximum Annual Process Rate</t>
  </si>
  <si>
    <t>Potential Emission Rate</t>
  </si>
  <si>
    <t>Pollutant</t>
  </si>
  <si>
    <t>(lb/ton)</t>
  </si>
  <si>
    <t>Emission Factor Basis</t>
  </si>
  <si>
    <t>(ton/hr)</t>
  </si>
  <si>
    <t>(ton/yr)</t>
  </si>
  <si>
    <t>(lb/hr)</t>
  </si>
  <si>
    <t>(tpy)</t>
  </si>
  <si>
    <t>EF</t>
  </si>
  <si>
    <t>EF_B</t>
  </si>
  <si>
    <t>PR_H</t>
  </si>
  <si>
    <t>PTE_H</t>
  </si>
  <si>
    <t>PTE_A</t>
  </si>
  <si>
    <t>PM</t>
  </si>
  <si>
    <t>Grain Loading Design Basis</t>
  </si>
  <si>
    <t>PM10</t>
  </si>
  <si>
    <t xml:space="preserve">EPA PM Calculator </t>
  </si>
  <si>
    <t>PM2.5</t>
  </si>
  <si>
    <t>Mn</t>
  </si>
  <si>
    <t>Alloy Composition</t>
  </si>
  <si>
    <t>Cr</t>
  </si>
  <si>
    <t>V</t>
  </si>
  <si>
    <t>Total HAPs</t>
  </si>
  <si>
    <t>Sum of (Mn, Cr)</t>
  </si>
  <si>
    <t>Uncaptured Filt. PM Emission Factor (Production Basis)</t>
  </si>
  <si>
    <t>lb/hr</t>
  </si>
  <si>
    <t>Uncaptured Filt. PM10 Emission Factor (Production Basis)</t>
  </si>
  <si>
    <t>Uncaptured Filt. PM2.5 Emission Factor (Production Basis)</t>
  </si>
  <si>
    <t>Stack Emissions</t>
  </si>
  <si>
    <t>Emission factors shown below are the uncaptured emission factors.</t>
  </si>
  <si>
    <t>Engineering Estimate</t>
  </si>
  <si>
    <t>MMscf/yr</t>
  </si>
  <si>
    <t>Btu/scf</t>
  </si>
  <si>
    <t>lb/MMBtu</t>
  </si>
  <si>
    <t>ppmv</t>
  </si>
  <si>
    <t>gr/ton</t>
  </si>
  <si>
    <t>%</t>
  </si>
  <si>
    <t>UPL</t>
  </si>
  <si>
    <t>lb/lbmol</t>
  </si>
  <si>
    <t>Uncontrolled HCl Emission Factor</t>
  </si>
  <si>
    <t>Antimony</t>
  </si>
  <si>
    <t>Arsenic</t>
  </si>
  <si>
    <t>Beryllium</t>
  </si>
  <si>
    <t>Cadmium</t>
  </si>
  <si>
    <t>Chromium III</t>
  </si>
  <si>
    <t>Chromium VI</t>
  </si>
  <si>
    <t>Cobalt</t>
  </si>
  <si>
    <t>Lead</t>
  </si>
  <si>
    <t>Manganese</t>
  </si>
  <si>
    <t>Mercury, elemental</t>
  </si>
  <si>
    <t>Mercury, gaseous</t>
  </si>
  <si>
    <t>Mercury, particulate</t>
  </si>
  <si>
    <t>Nickel</t>
  </si>
  <si>
    <t>Selenium</t>
  </si>
  <si>
    <t>Total</t>
  </si>
  <si>
    <t>1,2,3,4,6,7,8-heptachlorodibenzo-p-dioxin</t>
  </si>
  <si>
    <t>1,2,3,4,6,7,8-heptachlorodibenzo-p-furan</t>
  </si>
  <si>
    <t>1,2,3,4,7,8,9-heptachlorodibenzo-p-furan</t>
  </si>
  <si>
    <t>1,2,3,4,7,8-hexachlorodibenzo-p-dioxin</t>
  </si>
  <si>
    <t>1,2,3,4,7,8-hexachlorodibenzo-p-furan</t>
  </si>
  <si>
    <t>1,2,3,6,7,8-hexachlorodibenzo-p-dioxin</t>
  </si>
  <si>
    <t>1,2,3,6,7,8-hexachlorodibenzo-p-furan</t>
  </si>
  <si>
    <t>1,2,3,7,8,9-hexachlorodibenzo-p-dioxin</t>
  </si>
  <si>
    <t>Acenaphthene</t>
  </si>
  <si>
    <t>1,2,3,7,8,9-hexachlorodibenzo-p-furan</t>
  </si>
  <si>
    <t>Acenaphthylene</t>
  </si>
  <si>
    <t>1,2,3,7,8-pentachlorodibenzo-p-dioxin</t>
  </si>
  <si>
    <t>Anthracene</t>
  </si>
  <si>
    <t>1,2,3,7,8-pentachlorodibenzo-p-furan</t>
  </si>
  <si>
    <t>Benzene</t>
  </si>
  <si>
    <t>2,3,4,6,7,8-hexachlorodibenzo-p-furan</t>
  </si>
  <si>
    <t>Benzo(a)anthracene</t>
  </si>
  <si>
    <t>2,3,4,7,8-pentachlorodibenzo-p-furan</t>
  </si>
  <si>
    <t>Benzo(a)pyrene</t>
  </si>
  <si>
    <t>2,3,7,8-tetrachlorodibenzo-p-dioxin</t>
  </si>
  <si>
    <t>Benzo(b)fluoranthene</t>
  </si>
  <si>
    <t>2,3,7,8-tetrachlorodibenzo-p-furan</t>
  </si>
  <si>
    <t>Benzo(g,h,i)perylene</t>
  </si>
  <si>
    <t>Octachlorodibenzo-p-dioxin</t>
  </si>
  <si>
    <t>Benzo(k)fluoranthene</t>
  </si>
  <si>
    <t>Octachlorodibenzo-p-furan</t>
  </si>
  <si>
    <t>Chrysene</t>
  </si>
  <si>
    <t>Dibenz(a,h)anthracene</t>
  </si>
  <si>
    <t>1,4-Dichlorobenzene(p-Dichlorobenzene)</t>
  </si>
  <si>
    <t>7,12-Dimethylbenz(a)anthracene</t>
  </si>
  <si>
    <t>Fluoranthene</t>
  </si>
  <si>
    <t>Fluorene</t>
  </si>
  <si>
    <t>Formaldehyde</t>
  </si>
  <si>
    <t xml:space="preserve">Hexane </t>
  </si>
  <si>
    <t>Indeno (1,2,3-cd)pyrene</t>
  </si>
  <si>
    <t>3-Methylcholanthrene</t>
  </si>
  <si>
    <t>Methylnaphthalene</t>
  </si>
  <si>
    <t>Naphthalene</t>
  </si>
  <si>
    <t>Pyrene</t>
  </si>
  <si>
    <t>Toluene</t>
  </si>
  <si>
    <t>Acrylonitrile</t>
  </si>
  <si>
    <t>Y</t>
  </si>
  <si>
    <t>71-43-2</t>
  </si>
  <si>
    <t>Carbon disulfide</t>
  </si>
  <si>
    <t>Carbon tetrachloride</t>
  </si>
  <si>
    <t>Chloroform</t>
  </si>
  <si>
    <t>1,2-Dichloroethane</t>
  </si>
  <si>
    <t>Methylene chloride</t>
  </si>
  <si>
    <t>Tetrachloroethene</t>
  </si>
  <si>
    <t>108-88-3</t>
  </si>
  <si>
    <t>Trichloroethene</t>
  </si>
  <si>
    <t>83-32-9</t>
  </si>
  <si>
    <t>120-12-7</t>
  </si>
  <si>
    <t>56-55-3</t>
  </si>
  <si>
    <t>50-32-8</t>
  </si>
  <si>
    <t>205-99-2</t>
  </si>
  <si>
    <t>191-24-2</t>
  </si>
  <si>
    <t>207-08-9</t>
  </si>
  <si>
    <t>218-01-9</t>
  </si>
  <si>
    <t>53-70-3</t>
  </si>
  <si>
    <t>206-44-0</t>
  </si>
  <si>
    <t>86-73-7</t>
  </si>
  <si>
    <t>193-39-5</t>
  </si>
  <si>
    <t>91-20-3</t>
  </si>
  <si>
    <t>Phenanthrene</t>
  </si>
  <si>
    <t>129-00-0</t>
  </si>
  <si>
    <t>Total HAP</t>
  </si>
  <si>
    <t>NOX</t>
  </si>
  <si>
    <t>CO</t>
  </si>
  <si>
    <t>VOC</t>
  </si>
  <si>
    <t>SO2</t>
  </si>
  <si>
    <t>HCl</t>
  </si>
  <si>
    <t>CO2e</t>
  </si>
  <si>
    <t>tpy</t>
  </si>
  <si>
    <t>The one (1) rotary decoater will be used for thermal decoating of "other than clean charge" aluminum scrap. The rotary decoater will be classified as a new scrap dryer/delacquering kiln/decoating kiln as defined under the SMACT. The decoater will be used to remove various organic contaminants (such as oil, paint, lacquer, or other coating types) from recycled aluminum scrap prior to melting in one of the two (2) new sidewell melting furnaces. Emissions generated by the rotary decoater will be controlled by a lime-injected baghouse (used for PM and HCl control).</t>
  </si>
  <si>
    <t>Emission Unit ID:</t>
  </si>
  <si>
    <t>Emission Unit Description:</t>
  </si>
  <si>
    <t>Maximum Burner Heat Input Capacity:</t>
  </si>
  <si>
    <t>Heating Value of Natural Gas at Plant:</t>
  </si>
  <si>
    <t>Maximum Hourly Natural Gas Usage:</t>
  </si>
  <si>
    <t>MMscf/hr</t>
  </si>
  <si>
    <t>Maximum Annual Natural Gas Usage:</t>
  </si>
  <si>
    <t>The filterable (filt.) PM emission factor is presented as the expected exit grain loading associated with the baghouse controlling the decoater converted to a  lb/ton Al processed basis using the flow capacity of the baghouse and rated aluminum throughput capacity of the decoater. Filt. particulate emissions are speciated into filt. PM10 and filt. PM2.5 size fractions based on EPA's PM Calculator database for the relevant SCC associated with secondary aluminum decoating. The condensable (cond.) PM emission factor is based on the emission factor associated with total PM10 and PM2.5 BACT limits set for recent similar source installations (Novelis Bay Minette, AL and Novelis Guthrie, KY).</t>
  </si>
  <si>
    <t>Controlled Filt. PM Emission Factor (Grain Loading Basis)</t>
  </si>
  <si>
    <t>Exit grain loading design basis of Hot Baghouse #1</t>
  </si>
  <si>
    <t>EPA's PM Calculator for relevant SCC</t>
  </si>
  <si>
    <t>Controlled Filt. PM10 Emission Factor (Grain Loading Basis)</t>
  </si>
  <si>
    <t>Controlled Filt. PM2.5 Emission Factor (Grain Loading Basis)</t>
  </si>
  <si>
    <t>Baghouse Flow Capacity</t>
  </si>
  <si>
    <t>Controlled (Cont.) Filt. PM Emission Factor (Production Basis)</t>
  </si>
  <si>
    <t>Nominal Filt. PM/PM10/PM2.5 Control Efficiency for Baghouse</t>
  </si>
  <si>
    <t>PM removal efficiency of lime-injected baghouse for Decoater</t>
  </si>
  <si>
    <t>Uncontrolled (Uncont.) Filt. PM Emission Factor (Production Basis)</t>
  </si>
  <si>
    <t>Cond. PM Emission Factor</t>
  </si>
  <si>
    <t>Emission factor used as basis for total PM10 BACT limit at Novelis Bay Minette, AL and Guthrie, KY sites for similar rotary decoater operations</t>
  </si>
  <si>
    <t>Uncontrolled Total PM10 Emission Factor (Production Basis)</t>
  </si>
  <si>
    <t>Uncontrolled Total PM2.5 Emission Factor (Production Basis)</t>
  </si>
  <si>
    <t>Controlled Total PM10 Emission Factor (Production Basis)</t>
  </si>
  <si>
    <t>Estimated Total PM10 Control Efficiency for Baghouse</t>
  </si>
  <si>
    <t>Controlled Total PM2.5 Emission Factor (Production Basis)</t>
  </si>
  <si>
    <t>Estimated Total PM2.5 Control Efficiency for Baghouse</t>
  </si>
  <si>
    <t>Controlled HCl Emission Factor (Production Basis)</t>
  </si>
  <si>
    <t>UPL analysis of representative HCl test data for Decoaters in SMACT testing database</t>
  </si>
  <si>
    <t>HCl Control Efficiency of Lime-Injected Baghouse</t>
  </si>
  <si>
    <t xml:space="preserve">Engineering estimate based on inlet and outlet testing results for lime-injected baghouses serving decoaters at secondary aluminum facilities. </t>
  </si>
  <si>
    <t>Uncontrolled HCl Emission Factor (Production Basis)</t>
  </si>
  <si>
    <t>As no maximum D/F content has been determined at this stage in design, ADI has decided to conservatively estimate D/F emissions by using the SMACT limit for Decoaters pursuant to 40 CFR 63.1505(e)(1)(iii).</t>
  </si>
  <si>
    <t>D/F Emission Limit from SMACT for Decoater</t>
  </si>
  <si>
    <t>SMACT D/F emission limit for Decoaters pursuant to 40 CFR 63.1505(e)(1)(iii)</t>
  </si>
  <si>
    <t>D/F Emission Factor</t>
  </si>
  <si>
    <t>The NOX emission factor is based on the BACT limit from a comparable facility (Logan Aluminum Decoaters A and B) and includes both the metal processing and natural gas combustion contributions to emissions. Both the CO and VOC post-afterburner emission factors tied to aluminum production are based on BACT limits for a comparable facility (Novelis Bay Minette, AL Decoaters #1-#3). The NOx emission factor includes natural gas combustion contributions, but a separate CO emission factor is derived for the natural gas contribution to the overall Decoater emissions profile.</t>
  </si>
  <si>
    <t>The CO/VOC removal efficiency of the Decoater integral afterburner is unknown because testing of emissions within the hot exhaust gas recirculation loop between the rotary kiln discharge and afterburner inlet is not technically feasible. Therefore, ADI has identified a conservatively high estimate for the possible CO and VOC removal efficiency across the integral afterburner by applying the highest possible reference emission factors for CO/VOC emissions generated from the non-aluminum contaminant burnoff processes occurring in the Decoater and afterburner. These reference emission factors are obtained from AP-42 Chapter 2.5 for Open Burning of municipal refuse. Open Burning should produce higher CO/VOC emissions levels than the highly controlled decoating reactions within the rotary kiln. Also, combustion of municipal refuse should provide higher CO/VOC emissions than burnoff of oils, paints, lacquers, other coatings, and other organic contaminants present in the feed/charge to the Decoater within the rotary kiln.</t>
  </si>
  <si>
    <t>Uncontrolled NOX Emission Factor (Production Basis)</t>
  </si>
  <si>
    <t>Based on BACT limit from comparable facility (Logan Aluminum Decoaters A and B)</t>
  </si>
  <si>
    <t>Post-Afterburner Stack CO Emission Factor (Production Basis)</t>
  </si>
  <si>
    <t>Based on BACT limit from comparable facility (Novelis Bay Minette Decoaters #1-#3)</t>
  </si>
  <si>
    <t>Reference CO Emissions Generated Factor for Open Burning of Refuse</t>
  </si>
  <si>
    <t>lb/ton (as Refuse)</t>
  </si>
  <si>
    <t>AP-42 Table 2.5-1 for Open Burning of Municipal Refuse</t>
  </si>
  <si>
    <t>Maximum Non-Aluminum Content of Feed/Charge</t>
  </si>
  <si>
    <t>ton non-Al/ton feed/charge</t>
  </si>
  <si>
    <t>Worst-case operating specification for Decoater based on anticipated feed/charge characteristics</t>
  </si>
  <si>
    <t>CO Emissions Generated Factor for Decoater</t>
  </si>
  <si>
    <t>lb/ton (as Feed/Charge)</t>
  </si>
  <si>
    <t>Nominal CO Removal Eff. of Integral Decoater Afterburner</t>
  </si>
  <si>
    <t>Pre-Afterburner CO Emission Factor (Production Basis)</t>
  </si>
  <si>
    <t>Post-Afterburner Stack VOC Emission Factor (Production Basis)</t>
  </si>
  <si>
    <t>Reference Non-Methane TOC Emissions Generated Factor for Open Burning of Refuse</t>
  </si>
  <si>
    <t>VOC Emissions Generated Factor for Decoater</t>
  </si>
  <si>
    <t>Nominal VOC Removal Eff. of Integral Decoater Afterburner</t>
  </si>
  <si>
    <t>Pre-Afterburner VOC Emission Factor (Production Basis)</t>
  </si>
  <si>
    <t>The CO2 emission factor is derived based on estimated maximum organic (carbon-containing) contaminants on the feed/charge that enters the Decoater.</t>
  </si>
  <si>
    <t>Max. Organic (Carbon-Containing) Contaminants on Feed/Charge Entering Decoater</t>
  </si>
  <si>
    <t>lb org. contaminant/lb Al</t>
  </si>
  <si>
    <t>Engineering estimate assumed to be as pentane</t>
  </si>
  <si>
    <t>Organic (Carbon-Containing) Contaminant Loading (Production Basis)</t>
  </si>
  <si>
    <t>Carbon (C) Molecular Weight</t>
  </si>
  <si>
    <t>lb/lb-mol</t>
  </si>
  <si>
    <t>Reference value from Periodic Table</t>
  </si>
  <si>
    <t>Hydrogen (H) Molecular Weight</t>
  </si>
  <si>
    <t>Maximum % Carbon in Contaminants [Using Pentane (C5H12) as Surrogate]</t>
  </si>
  <si>
    <t>Contaminant Loading as C (Production Basis)</t>
  </si>
  <si>
    <t>Oxygen (O) Molecular Weight</t>
  </si>
  <si>
    <t>Carbon Dioxide (CO2) Molecular Weight</t>
  </si>
  <si>
    <t>CO2 Emission Factor (Production Basis)</t>
  </si>
  <si>
    <r>
      <t xml:space="preserve">The average ("Ave.") metal HAP emission factors are obtained from </t>
    </r>
    <r>
      <rPr>
        <i/>
        <sz val="10"/>
        <rFont val="Arial Narrow"/>
        <family val="2"/>
      </rPr>
      <t>Table 5. Summary of Metallic HAP Test Results</t>
    </r>
    <r>
      <rPr>
        <sz val="10"/>
        <rFont val="Arial Narrow"/>
        <family val="2"/>
      </rPr>
      <t xml:space="preserve"> from the SMACT Docket Memo To: Rochelle Boyd, Environmental Protection Agency (the EPA) From: Mark Bahner, RTI International entitled "RE: Development of the RTR Risk Modeling Dataset for the Secondary Aluminum Production Source Category", January 30, 2012, Docket ID EPA-HQ-OAR-2010-0544-0139 ("RTR Modeling SMACT Docket Memo") for "Scrap Dryer/ Delacquering/ Decoating Kiln."</t>
    </r>
  </si>
  <si>
    <t>Nominal Metal HAP Control Efficiency for Baghouse</t>
  </si>
  <si>
    <t>PM &amp; Metal HAP removal efficiency of lime-injected baghouse for Decoater</t>
  </si>
  <si>
    <t>Total Metal HAP Emission Factor (Normalized to PM Emitted)</t>
  </si>
  <si>
    <t>lb metal HAP/lb PM</t>
  </si>
  <si>
    <t>RTR Modeling SMACT Docket Memo total metal HAP emission factor converted from mg/kg PM to lb/lb PM</t>
  </si>
  <si>
    <t>Cont. Metal HAP Emission Factor (Production Basis)</t>
  </si>
  <si>
    <t>lb metal HAP/ton</t>
  </si>
  <si>
    <r>
      <t xml:space="preserve">The average ("Ave.") organic HAP emission factor is obtained from </t>
    </r>
    <r>
      <rPr>
        <i/>
        <sz val="10"/>
        <rFont val="Arial Narrow"/>
        <family val="2"/>
      </rPr>
      <t xml:space="preserve">Table 6. Summary of Organic HAP Test Results, Allowable Emissions </t>
    </r>
    <r>
      <rPr>
        <sz val="10"/>
        <rFont val="Arial Narrow"/>
        <family val="2"/>
      </rPr>
      <t>from RTR Modeling SMACT Docket Memo for Scrap Dryer/ Delacquering/ Decoating Kiln. The naphthalene emission factor in Table 6 was flagged as an outlier due to the cumulative organic HAP emission factor using this value exceeding the SMACT allowable THC emission rate. The naphthalene emission factor was replaced with the maximum individual compound emission factor from among the other semi-volatile organic compounds (SVOC) [regulated as HAP from polycyclic organic matter (POM) category].</t>
    </r>
  </si>
  <si>
    <t>Post-Afterburner Stack Organic HAP Emission Factor (Production Basis)</t>
  </si>
  <si>
    <t>RTR Modeling SMACT Docket Memo Table 6 organic emission factor with adjustment to naphthalene emission factor as an outlier.</t>
  </si>
  <si>
    <t>RTR Modeling SMACT Docket Memo Table 6 organic emission factor</t>
  </si>
  <si>
    <t>The emission factor for CO from natural gas combustion is based on an emission factor for rotary decoater operation provided by a prospective rotary decoater furnace vendor.</t>
  </si>
  <si>
    <t>Uncontrolled CO Emission Factor
(Heat Input Basis)</t>
  </si>
  <si>
    <t>Vendor supplied data</t>
  </si>
  <si>
    <t>Uncontrolled CO Emission Factor 
(Fuel Usage Basis)</t>
  </si>
  <si>
    <t>lb/MMscf</t>
  </si>
  <si>
    <t>Emission factors for GHGs from natural gas combustion are based on Subpart C of EPA's Mandatory Greenhouse Gas Reporting Rule (MRR, 40 CFR 98 Subpart C Tables C-1 and C-2).</t>
  </si>
  <si>
    <t>The global warming potential factors for CH4 and N2O are those specified in Subpart A.</t>
  </si>
  <si>
    <t>Global Warming Potentials</t>
  </si>
  <si>
    <t>GWP for CO2</t>
  </si>
  <si>
    <t>40 CFR 98 Subpart A, Table A-1</t>
  </si>
  <si>
    <t>GWP for CH4</t>
  </si>
  <si>
    <t>GWP for N2O</t>
  </si>
  <si>
    <t>Emission Factors</t>
  </si>
  <si>
    <t>CO2</t>
  </si>
  <si>
    <t>kg/MMBtu</t>
  </si>
  <si>
    <t xml:space="preserve">40 CFR 98 Subpart C, Table C-1 </t>
  </si>
  <si>
    <t>CH4</t>
  </si>
  <si>
    <t>40 CFR 98 Subpart C, Table C-2</t>
  </si>
  <si>
    <t>N2O</t>
  </si>
  <si>
    <t>Emission factors for HAP emissions from natural gas combustion are based on AP-42 Chapter 1.4 Tables 1.4-3 and 1.4-4.</t>
  </si>
  <si>
    <t>CAS No.</t>
  </si>
  <si>
    <t>HAP?</t>
  </si>
  <si>
    <t>(lb/MMscf)</t>
  </si>
  <si>
    <t>206-96-8</t>
  </si>
  <si>
    <t>Arsenic compounds</t>
  </si>
  <si>
    <t>7440-38-2</t>
  </si>
  <si>
    <t>Beryllium and compounds</t>
  </si>
  <si>
    <t>7440-41-7</t>
  </si>
  <si>
    <t>Cadmium and compounds</t>
  </si>
  <si>
    <t>7440-43-9</t>
  </si>
  <si>
    <t>Chromium and compounds</t>
  </si>
  <si>
    <t>7440-47-3</t>
  </si>
  <si>
    <t>Cobalt and compounds</t>
  </si>
  <si>
    <t>7440-48-4</t>
  </si>
  <si>
    <t>106-46-7</t>
  </si>
  <si>
    <t>57-97-6</t>
  </si>
  <si>
    <t>50-00-0</t>
  </si>
  <si>
    <t>110-54-3</t>
  </si>
  <si>
    <t>Lead and compounds</t>
  </si>
  <si>
    <t>7439-92-1</t>
  </si>
  <si>
    <t>Manganese and compounds</t>
  </si>
  <si>
    <t>7439-96-5</t>
  </si>
  <si>
    <t>Mercury and compounds</t>
  </si>
  <si>
    <t>7439-97-6</t>
  </si>
  <si>
    <t>56-49-5</t>
  </si>
  <si>
    <t>91-57-6</t>
  </si>
  <si>
    <t>Nickel and compounds</t>
  </si>
  <si>
    <t>7440-02-0</t>
  </si>
  <si>
    <t>Selenium and compounds</t>
  </si>
  <si>
    <t>7782-49-2</t>
  </si>
  <si>
    <t>PM emissions are accounted for in the baghouse outlet emissions estimate and NOX emissions are included in the emissions estimate for aluminum decoating. All other emission factors are based on reference literature (e.g., EPA's AP-42).</t>
  </si>
  <si>
    <t>Emission
Factor</t>
  </si>
  <si>
    <t>EPA PM Calculator + Sim. Src. BACT</t>
  </si>
  <si>
    <t>D/F</t>
  </si>
  <si>
    <t>SMACT limit</t>
  </si>
  <si>
    <t>SMACT limit * Congener Weight Fraction in Table 15 of RTR Modeling SMACT Docket</t>
  </si>
  <si>
    <t>BACT limit (incl. NG contri.)</t>
  </si>
  <si>
    <t>Similar Source BACT Limit</t>
  </si>
  <si>
    <t>RTR Modeling SMACT Docket</t>
  </si>
  <si>
    <t>Total Metal HAP</t>
  </si>
  <si>
    <t>Total Organic HAP</t>
  </si>
  <si>
    <t>Sum(HCl, D/F, Metal HAP, Org. HAP)</t>
  </si>
  <si>
    <t>Emission factors shown below are the natural gas combustion emission factors.</t>
  </si>
  <si>
    <t>(MMscf/hr)</t>
  </si>
  <si>
    <t>(MMscf/yr)</t>
  </si>
  <si>
    <t>Vendor estimate</t>
  </si>
  <si>
    <t>AP-42 Table 1.4-2</t>
  </si>
  <si>
    <t>40 CFR 98 Subpart C</t>
  </si>
  <si>
    <t>AP-42 Table 1.4-4</t>
  </si>
  <si>
    <t>AP-42 Tables 1.4-3 &amp; 1.4-4</t>
  </si>
  <si>
    <t>Two (2) sidewell melting furnaces will receive decoated aluminum scrap from the decoater. The sidewell furnaces will also support solid reactive fluxing, classifying the two (2) sidewell melt furnaces as Group 1 Furnaces under the SMACT. Charge materials will be both automatically and manually fed to the sidewell of each furnace throughout a given operating period. Hard charge in the form of sows, T-bars, or billets can also be fed to the sidewells through the furnace flue hearth. Emissions generated in each sidewell melt furnace charge well and furnace main hearth will be routed to the respective baghouses serving the applicable furnace groupings as shown in the site-wide emission unit index.</t>
  </si>
  <si>
    <t>Maximum Hourly Aluminum Throughput (per Furnace):</t>
  </si>
  <si>
    <t>ton/hr per furnace</t>
  </si>
  <si>
    <t>Maximum Annual Throughput (per Furnace):</t>
  </si>
  <si>
    <t>ton/yr per furnace</t>
  </si>
  <si>
    <t>Continuous annual operations</t>
  </si>
  <si>
    <t xml:space="preserve">Each Melting Furnace contains one pair of regenerative burners. Each burner is rated at approximately 38 MMBtu/hr low NOX burners with regenerators, only one burners/regenerators will ever operate at a single time. While one burner head in a regenerative burner pair is operating to melt aluminum, the other burner head will gain heat to start combustion for the next cycle. Therefore, the maximum heat input rate for the furnace is equivalent to a single burner head rating of 38 MMBtu/hr. </t>
  </si>
  <si>
    <t>Maximum Burner Heat Input Capacity (per Furnace):</t>
  </si>
  <si>
    <t>MMBtu/hr per furnace</t>
  </si>
  <si>
    <t>Cycle Average Burner Heat Input Capacity (per Furnace):</t>
  </si>
  <si>
    <t>Maximum Hourly Natural Gas Usage (per Furnace):</t>
  </si>
  <si>
    <t>MMscf/hr per furnace</t>
  </si>
  <si>
    <t>Cycle Average Hourly Natural Gas Usage (per Furnace):</t>
  </si>
  <si>
    <t>Maximum Annual Natural Gas Usage (per Furnace):</t>
  </si>
  <si>
    <t>MMscf/yr per furnace</t>
  </si>
  <si>
    <t>Continuous annual operations at cycle average conditions</t>
  </si>
  <si>
    <t>Stack particulate emissions attributable to molten metal processing for each melting furnace are estimated using the vendor estimated filterable PM outlet concentration of the baghouse controlling each melting furnace. For Hot Baghouse #3 shared between the Melting Furnace #2 and Holding Furnace #1, emissions attributable to each emission unit are ratioed based on their respective exhaust flow contributions. Filt. PM10 and PM2.5 emissions are estimated using filterable PM speciation data obtained from the TRC Report [see Note 1)]. Condensable PM emissions are estimated using the PM10/PM2.5 BACT limit basis for a comparable source (Novelis Bay Minette Sidewell Melting Furnaces #1-#5).</t>
  </si>
  <si>
    <t>1) "Test Report - Particulate Matter Study at Three Representative Sources at Aluminum Recycling and Rolling Facilities", Prepared for the Aluminum Association by TRC Environmental, Project No. 157428, January 19, 2009 (herein referred to as the TRC Report).</t>
  </si>
  <si>
    <t>Melting Furnace #1/Hot Baghouse #2 Stack Emissions</t>
  </si>
  <si>
    <t>Standard emission factor for filterable particulate matter outlet grain loading</t>
  </si>
  <si>
    <t>Hot Baghouse #2 Gas Volume</t>
  </si>
  <si>
    <t>Hot Baghouse #2 Filt. PM Hourly Emission Factor</t>
  </si>
  <si>
    <t>Filt. PM Emission Factor</t>
  </si>
  <si>
    <t>Ratio of Filt. PM&gt;10 to Filt. PM</t>
  </si>
  <si>
    <r>
      <rPr>
        <i/>
        <sz val="10"/>
        <rFont val="Arial Narrow"/>
        <family val="2"/>
      </rPr>
      <t>Particulate Matter Study at Three Representative Sources at Aluminum Recycling and Rolling Facilities, January 19, 2009</t>
    </r>
    <r>
      <rPr>
        <sz val="10"/>
        <rFont val="Arial Narrow"/>
        <family val="2"/>
      </rPr>
      <t>, "Box-Type Furnace Stack", TRC Report prepared for Aluminum Association.</t>
    </r>
  </si>
  <si>
    <t>Ratio of Filt. PM10-2.5 to Filt. PM</t>
  </si>
  <si>
    <t>Ratio of Filt. PM2.5 to Filt. PM</t>
  </si>
  <si>
    <t>Filt. PM10 Emission Factor</t>
  </si>
  <si>
    <t>Filt. PM2.5 Emission Factor</t>
  </si>
  <si>
    <t>Condensable PM Emission Factor</t>
  </si>
  <si>
    <t>Emission factor used as basis for total PM10 BACT limit at Novelis Bay Minette, AL site for similar sidewell melting furnace operations</t>
  </si>
  <si>
    <t>Total PM10 Emission Factor</t>
  </si>
  <si>
    <t>Total PM2.5 Emission Factor</t>
  </si>
  <si>
    <t>PM removal efficiency of lime-injected baghouses for Melting Furnaces #1 and #2</t>
  </si>
  <si>
    <t>Uncontrolled (Uncont.) Filt. PM10 Emission Factor (Production Basis)</t>
  </si>
  <si>
    <t>Uncontrolled (Uncont.) Filt. PM2.5 Emission Factor (Production Basis)</t>
  </si>
  <si>
    <t>Melting Furnace #2/Hot Baghouse #3 Stack Emissions</t>
  </si>
  <si>
    <t>Hot Baghouse #3 Gas Volume</t>
  </si>
  <si>
    <t>Hot Baghouse #3 Filt. PM Hourly Emission Factor</t>
  </si>
  <si>
    <t>Flow Contribution from Melting Furnace #2 to Hot Baghouse #3</t>
  </si>
  <si>
    <t>Ventilation system design evaluation for Hot Baghouse #3 design basis</t>
  </si>
  <si>
    <t>The HCl emission factor is based on a calculated upper prediction limit (UPL) from stack test results for similar units located at Logan Aluminum (Russellville, KY) and Alumax Mill Products (Nash, TX) published in WebFIRE where the UPL analysis was performed on 21 individual SMACT test runs of at a confidence level of 99%</t>
  </si>
  <si>
    <t>UPL analysis of representative HCl test data for Sidewell Melting Furnaces in SMACT testing database</t>
  </si>
  <si>
    <t>As no maximum D/F content has been determined at this stage in design, Aluminum Dynamics has decided to conservatively estimate D/F emissions by using the SMACT limit for Group 1 furnaces pursuant to 40 CFR 63.1505(i)(3).</t>
  </si>
  <si>
    <t>D/F Stack Emission Factor</t>
  </si>
  <si>
    <t>SMACT D/F emission limit for Group 1 furnaces pursuant to 40 CFR 63.1505(i)(3)</t>
  </si>
  <si>
    <t>Aluminum scrap entering the melting furnaces will have no paint or additional coating besides residual lubricants and oils associated with industrial processing activities and similar surface contamination associated with bare post-consumer scrap sources. The melting furnace vendor estimate for the concentration of VOC in the exhaust gas was used to account for VOC from natural gas combustion and residual materials on the scrap.</t>
  </si>
  <si>
    <t>Both the NOX and CO emission factors tied to aluminum production are based on BACT limits for a comparable facility (Novelis Bay Minette, AL Sidewell Furnaces #1-#5). Separate NOX and CO emission factors are derived for the natural gas contribution to the overall melting furnace emissions profile.</t>
  </si>
  <si>
    <t>VOC Exhaust Concentration</t>
  </si>
  <si>
    <t xml:space="preserve">ppmv </t>
  </si>
  <si>
    <t>VOC Molecular Weight</t>
  </si>
  <si>
    <t>Propane as the VOC surrogate</t>
  </si>
  <si>
    <t>Molar Volume Conversion Factor</t>
  </si>
  <si>
    <t>scf/lbmol</t>
  </si>
  <si>
    <t>Ideal gas law at 68 deg. F and 1 atm</t>
  </si>
  <si>
    <t xml:space="preserve">VOC Exhaust Concentration </t>
  </si>
  <si>
    <t>lb/scf</t>
  </si>
  <si>
    <t>Uncontrolled VOC Emission Factor (Production Basis)</t>
  </si>
  <si>
    <t>Based on BACT limit from comparable facility (Novelis Bay Minette Sidewell Melting Furnaces #1-#5)</t>
  </si>
  <si>
    <t>Uncontrolled CO Emission Factor (Production Basis)</t>
  </si>
  <si>
    <t>Potential emissions of NOX from the Melting Furnaces are calculated based on emissions estimates provided by prospective furnace burner vendors.</t>
  </si>
  <si>
    <t>Maximum Hourly Emission Factor</t>
  </si>
  <si>
    <t>NOX Exhaust Concentration</t>
  </si>
  <si>
    <t>Vendor estimate with regenerator (peak)</t>
  </si>
  <si>
    <t>NO2 Molecular Weight</t>
  </si>
  <si>
    <t>Consistent with Method 19, assume all NOX is NO2</t>
  </si>
  <si>
    <t>lb NOX/dscf</t>
  </si>
  <si>
    <t>F-Factor</t>
  </si>
  <si>
    <t>dscf/MMBtu</t>
  </si>
  <si>
    <t>EPA Method 19 Table 19-2 F-Factor for Various Fuels dry F-factor for natural gas</t>
  </si>
  <si>
    <t>O2 Concentration for Emission Factor Correction</t>
  </si>
  <si>
    <t>Vendor data</t>
  </si>
  <si>
    <t>NOX Heat Input Rate-Based Emission Factor</t>
  </si>
  <si>
    <t>NOX Natural Gas Usage Rate-Based Emission Factor</t>
  </si>
  <si>
    <t>Annual Emission Factor</t>
  </si>
  <si>
    <t>Vendor estimate with regenerator (cycle average)</t>
  </si>
  <si>
    <t>lb NOX/scf</t>
  </si>
  <si>
    <t>Potential emissions of CO from the Melting Furnaces are calculated based on emissions estimates provided by prospective furnace burner vendors.</t>
  </si>
  <si>
    <t>CO Exhaust Concentration</t>
  </si>
  <si>
    <t>CO Molecular Weight</t>
  </si>
  <si>
    <t>lb CO/dscf</t>
  </si>
  <si>
    <t>CO Heat Input Rate-Based Emission Factor</t>
  </si>
  <si>
    <t>CO Natural Gas Usage Rate-Based Emission Factor</t>
  </si>
  <si>
    <r>
      <t xml:space="preserve">The average ("Ave.") metal HAP emission factors are obtained from </t>
    </r>
    <r>
      <rPr>
        <i/>
        <sz val="10"/>
        <rFont val="Arial Narrow"/>
        <family val="2"/>
      </rPr>
      <t>Table 5. Summary of Metallic HAP Test Results</t>
    </r>
    <r>
      <rPr>
        <sz val="10"/>
        <rFont val="Arial Narrow"/>
        <family val="2"/>
      </rPr>
      <t xml:space="preserve"> from the SMACT Docket Memo To: Rochelle Boyd, Environmental Protection Agency (the EPA) From: Mark Bahner, RTI International entitled "RE: Development of the RTR Risk Modeling Dataset for the Secondary Aluminum Production Source Category", January 30, 2012, Docket ID EPA-HQ-OAR-2010-0544-0139 ("RTR Modeling SMACT Docket Memo") for "Group 1 Furnace - Handling other than Clean Charge"</t>
    </r>
  </si>
  <si>
    <t>PM &amp; Metal HAP removal efficiency of lime-injected baghouse for Melting Furnace #1</t>
  </si>
  <si>
    <t>PM &amp; Metal HAP removal efficiency of lime-injected baghouse for Melting Furnace #2</t>
  </si>
  <si>
    <t xml:space="preserve">PM emissions are accounted for in the filter house outlet emissions estimate and VOC emissions are included in the emissions estimate for aluminum melting. All other emission factors are based on reference literature (e.g., EPA's AP-42 or MRR, 40 CFR 98 Subpart C Tables C-1 and C-2). </t>
  </si>
  <si>
    <t>Vendor Estimate/Engineering Estimate</t>
  </si>
  <si>
    <t xml:space="preserve">SMACT Allowable </t>
  </si>
  <si>
    <t>Vendor Estimate</t>
  </si>
  <si>
    <t>Sum (HCl, D/F, Metal HAPs)</t>
  </si>
  <si>
    <t>Sum (HCl, D/F,Metal HAPs)</t>
  </si>
  <si>
    <t>The hourly emission rates reflect the peak NOX and CO vendor estimates while the annual emission rates reflect the cycle average vendor estimates.</t>
  </si>
  <si>
    <t>Potential Emission Rate per Furnace</t>
  </si>
  <si>
    <t>Total Potential  Emissions</t>
  </si>
  <si>
    <t>NOX (Hourly)</t>
  </si>
  <si>
    <t>NOX (Annual)</t>
  </si>
  <si>
    <t>CO (Hourly)</t>
  </si>
  <si>
    <t>CO (Annual)</t>
  </si>
  <si>
    <t xml:space="preserve">40CFR98 Subpart C, Table C-1 </t>
  </si>
  <si>
    <t>40CFR98 Subpart C, Table C-2</t>
  </si>
  <si>
    <t>40CFR98 Subpart A</t>
  </si>
  <si>
    <t xml:space="preserve">ton/hr </t>
  </si>
  <si>
    <t>Maximum Annual Aluminum Throughput (per Furnace):</t>
  </si>
  <si>
    <t xml:space="preserve">MMBtu/hr </t>
  </si>
  <si>
    <t>Stack particulate emissions attributable to molten metal processing for the holding furnace are estimated using the vendor estimated filterable PM outlet concentration of the baghouse controlling Melting Furnace #2 and Holding Furnace #1. Emissions attributable to each emission unit are ratioed based on their respective exhaust flow contributions. Speciated PM emission factors are calculated using PM speciation data obtained from the TRC Report.</t>
  </si>
  <si>
    <t>Flow Contribution from Holding Furnace #1 to Hot Baghouse #3</t>
  </si>
  <si>
    <t>Filt. PM to Total PM Ratio</t>
  </si>
  <si>
    <t>Ratio of Filt. PM to Total PM</t>
  </si>
  <si>
    <t>Ratio of Cond. PM to Total PM</t>
  </si>
  <si>
    <t>HCl emissions attributable to molten metal processing and flux usage for the holding furnace are estimated based on a calculated UPL from stack test results for similar units located at Novelis Berea (Berea, KY), Nichols Aluminum (Davenport, IA), and Alumax Mill Products (Nash, TX) published in WebFIRE where the UPL analysis was performed on 12 individual SMACT test runs of at a confidence level of 90%. A 90% confidence level has selected due to the high standard deviation of the selected holding furnaces equipped with lime-injected baghouses.</t>
  </si>
  <si>
    <t>HCl Emission Factor</t>
  </si>
  <si>
    <t>UPL analysis of representative HCl test data for Holding Furnaces in SMACT testing database</t>
  </si>
  <si>
    <t>Multiple uncontrolled holding furnaces in SMACT testing database complying with Group 1 furnace allowable, so assume uncontrolled HCl emission factor approximately equivalent to SMACT allowable HCl emission limit</t>
  </si>
  <si>
    <t>HCl Control Efficiency of Lime-Injected Baghouse for Holding Furnace Contribution</t>
  </si>
  <si>
    <t>Minimal organic compounds will be present in the holding furnaces. If any oil is present on the metal surface, it would be evaporated and combusted in the melting furnace. To be conservative, the holding furnace vendor estimates the VOC concentration in the exhaust stream from aluminum processing and natural gas fuel usage contributions to be equivalent to the melting furnace VOC emissions basis.</t>
  </si>
  <si>
    <t>VOC Emission Factor</t>
  </si>
  <si>
    <t>Potential emissions of NOX from the Holding Furnace is calculated based on emissions estimates provided by prospective furnace burner vendors.</t>
  </si>
  <si>
    <t>EPA Method 19 Table 19-2 F-Factor for Various Fuels dry F-factor for 
natural gas</t>
  </si>
  <si>
    <t>Potential emissions of CO from the Holding Furnaces are calculated based on emissions estimates provided by prospective furnace burner vendors.</t>
  </si>
  <si>
    <t>Vendor estimate (peak)</t>
  </si>
  <si>
    <t>Vendor estimate (cycle average)</t>
  </si>
  <si>
    <t xml:space="preserve">PM emissions are accounted for in the filter house outlet emissions estimate and VOC emissions are included in the emissions estimate for aluminum processing. All other emission factors are based on reference literature (e.g., EPA's AP-42 or MRR, 40 CFR 98 Subpart C Tables C-1 and C-2). </t>
  </si>
  <si>
    <t>Mass Balance/Engineering Estimate</t>
  </si>
  <si>
    <t xml:space="preserve">The casting line will be equipped with a dedicated in-line aluminum compact degasser (i.e., In-line Degasser). If the desired metal quality for a given batch of material cannot be achieved after fluxing in the Tilted Holding Furnace, the associated In-line Degasser will be used for additional treatment. Emissions for the In-line Degassers are ducted into the Holding Furnace's exhaust system and controlled for PM emissions via Hot Baghouse #3. </t>
  </si>
  <si>
    <t>Maximum Hourly Aluminum Throughput (per Unit):</t>
  </si>
  <si>
    <t>Maximum Annual Aluminum Throughput (per Unit):</t>
  </si>
  <si>
    <t xml:space="preserve">Pursuant to 40 CFR 63.1512(h)(2), compliance with the SMACT in-line fluxer PM emissions standard is allowed to be assumed when a facility complies with the HCl emission standard on the basis of a mass balance. ADI will not use reactive chlorine flux in the in-line degasser and would not be expected to emit HCl. Therefore, the same approach for presumed compliance with the applicable PM emissions standard would form a reasonable basis for the potential emission factor for this source. ADI will conduct initial source testing to demonstrate compliance with the SMACT in-line fluxer PM emissions standard and would be in a position to validate this PM emissions basis for the in-line degasser upon completing this initial performance test. </t>
  </si>
  <si>
    <r>
      <t xml:space="preserve">The average ("Ave.") metal HAP emission factors are obtained from </t>
    </r>
    <r>
      <rPr>
        <i/>
        <sz val="10"/>
        <rFont val="Arial Narrow"/>
        <family val="2"/>
      </rPr>
      <t>Table 5. Summary of Metallic HAP Test Results</t>
    </r>
    <r>
      <rPr>
        <sz val="10"/>
        <rFont val="Arial Narrow"/>
        <family val="2"/>
      </rPr>
      <t xml:space="preserve"> from the SMACT Docket Memo To: Rochelle Boyd, Environmental Protection Agency (the EPA) From: Mark Bahner, RTI International entitled "RE: Development of the RTR Risk Modeling Dataset for the Secondary Aluminum Production Source Category", January 30, 2012, Docket ID EPA-HQ-OAR-2010-0544-0139 ("RTR Modeling SMACT Docket Memo") for "In-Line Mixer"</t>
    </r>
  </si>
  <si>
    <t>SMACT PM emission limit for In-line Degassers in  40 CFR 63.1505(j)(2) as a surrogate for controlled filt. PM emission factor</t>
  </si>
  <si>
    <t>PM Calculator PM10:PM ratio for appropriate SCC</t>
  </si>
  <si>
    <t>PM Calculator PM2.5:PM ratio for appropriate SCC</t>
  </si>
  <si>
    <t>EPA PM Calculator</t>
  </si>
  <si>
    <t>Vendor specification</t>
  </si>
  <si>
    <t xml:space="preserve">Aluminum Dynamics plans to install one (1) natural gas-fired sow dryer/preheater for drying and preheating aluminum sows and other forms of hard charge prior to feeding to the Melting Furnaces. Emissions from the dryer will be routed to a dedicated stack. </t>
  </si>
  <si>
    <t>The maximum hourly emissions from the Sow Dryer is a function of the maximum gas usage, which is based on the heat input capacity of the burners and the heating value of the gas consumed at the plant.</t>
  </si>
  <si>
    <t>Heat Input Capacity of Sow Dryer:</t>
  </si>
  <si>
    <t>Design specification</t>
  </si>
  <si>
    <t>Maximum Hourly Gas Usage Rate:</t>
  </si>
  <si>
    <t>Potential emissions of NOX and CO from the Sow Dryer are calculated based on performance specifications for the burner systems planned to be specified for equipment procurement. Total PM10 and PM2.5 emissions are calculated by applying a filterable to total PM ratio to the AP-42 value for filterable PM. The ratio was calculated using data from EPA's SPECIATE database for Natural Gas Combustion - Composite with no controls. The potential emission factor derivations are presented here for reference. All other emission factors are based on reference literature (e.g., EPA's AP-42 and 40 CFR 98).</t>
  </si>
  <si>
    <t>Performance specification</t>
  </si>
  <si>
    <t>Basis of performance specification</t>
  </si>
  <si>
    <t>AP-42, Chp.1.4, Tbl 1.4-2</t>
  </si>
  <si>
    <t>Filt. PM2.5 to Total PM2.5 Emissions Ratio</t>
  </si>
  <si>
    <t>Based on the uncontrolled Natural Gas Combustion - Composite speciation profile from the EPA SPECIATE Data Browser for the 0-2.5 μm particle size range</t>
  </si>
  <si>
    <t>Based on the assumption that all filterable PM generated is less than 2.5 μm</t>
  </si>
  <si>
    <t>Performance Specification</t>
  </si>
  <si>
    <t>Successful casting relies on a minimal temperature drop between the Holding Furnace and the casting machine.  Therefore, in addition to electrically powered trough heating, the ceramic foam filter box or deep bed filter box refractory will also be preheated to ensure that box inside temperature is within acceptable range and does not lead to temperature drop of molten metal. This heat will be provided by a dedicated Filter Box Preheater. The Filter Box Preheater is a source of uncaptured natural gas combustion byproduct emissions. The Filter Box Preheater burners do not have stacks and thus combustion by-product emissions are released into the production building.</t>
  </si>
  <si>
    <t>The maximum hourly emissions from the Filter Box Preheaters are a function of the maximum gas usage, which is based on the heat input capacity of the burners and the heating value of the gas consumed at the plant.</t>
  </si>
  <si>
    <t>Heat Input Capacity of Each Preheater:</t>
  </si>
  <si>
    <t>The potential emission factor derivations for select pollutants generated by the Filter Box Preheater are presented here for reference. Refer to Section 6.2.3 for the PM10 and PM2.5 emission factor derivation. All other emission factors are based on reference literature (e.g., EPA's AP-42 and 40 CFR 98).</t>
  </si>
  <si>
    <t>AP-42 Table 1.4-1</t>
  </si>
  <si>
    <t>Dross produced during aluminum melting and molten aluminum processing activities in each of the two (2) melting furnaces, one (1) holding furnace, and ingot casting process will be collected and transported to a dedicated dross processing building. Once there, dross is pressed, cooled, stored, loaded into trucks and eventually sold to outside firms for processing and metal reclamation. Emissions generated by dross handling activities will be collected and ducted to a dedicated baghouse for emissions control.</t>
  </si>
  <si>
    <t>Dross generation is calculated using the vendor estimate for percent dross generated from the melting furnace, holding furnace, and ingot casting process aluminum throughput.</t>
  </si>
  <si>
    <t>Melting Furnace Dross Generation Rate</t>
  </si>
  <si>
    <t>Vendor estimate for dross generation rate between 2% and 3% for the melting furnaces</t>
  </si>
  <si>
    <t>Holding Furnace Dross Generation Rate</t>
  </si>
  <si>
    <t>Vendor estimate for dross generation rate between 0.8% and 1.5% for the holding furnaces</t>
  </si>
  <si>
    <t>Ingot Casting Dross Generation Rate</t>
  </si>
  <si>
    <t>Equivalent to vendor estimate for dross generation rate of 0.5 lb/ton Al</t>
  </si>
  <si>
    <t>Maximum Hourly Melting Furnace Dross Generation</t>
  </si>
  <si>
    <t>Maximum Hourly Holding Furnace Dross Generation</t>
  </si>
  <si>
    <t>Maximum Hourly Ingot Casting Dross Generation</t>
  </si>
  <si>
    <t>Maximum Hourly Dross Throughput</t>
  </si>
  <si>
    <t>Maximum Annual Melting Furnace Dross Generation</t>
  </si>
  <si>
    <t>Maximum Annual Holding Furnace Dross Generation</t>
  </si>
  <si>
    <t>Maximum Annual Ingot Casting Dross Generation</t>
  </si>
  <si>
    <t>Maximum Annual Dross Throughput</t>
  </si>
  <si>
    <t xml:space="preserve">Particulate emissions at the outlet of the proposed dross house baghouse are based on the baghouse performance specification. </t>
  </si>
  <si>
    <t>The Dross House will have one drop point and one truck loadout operation; therefore, the corresponding emission factors from AP-42 11.17 are provided and summed below in order to calculate a cumulative uncontrolled emission rate in lb/ton dross processed. The PM control efficiencies for the Dross House baghouse are then calculated from the exit grain-loading based controlled emission rate expressed on a dross process rate basis (i.e., lb/ton) and the AP-42 Chapter 11.17 uncontrolled emission factors.</t>
  </si>
  <si>
    <t xml:space="preserve">PM10 and PM2.5 emission factors are calculated using data presented in EPA's PM calculator database for the appropriate SCC (3-04-001-07) associated with hot dross processing [i.e., Secondary Metal Production (3-04), Aluminum (3-04-001), Hot Dross Processing (3-04-001-07)]. </t>
  </si>
  <si>
    <t>There are no condensable PM emissions associated with this process.</t>
  </si>
  <si>
    <t>Performance specification for exit grain loading of dross house baghouse</t>
  </si>
  <si>
    <t>Equivalent to 75,000 acfm at stack exit temperature of 150 deg. F and minimal stack gas moisture content</t>
  </si>
  <si>
    <t>Maximum Hourly Dross Process Rate</t>
  </si>
  <si>
    <t>Design aluminum processing capacity of dross house</t>
  </si>
  <si>
    <t>Controlled Filt. PM Emission Factor 
(Dross Process Rate Basis)</t>
  </si>
  <si>
    <t>Controlled Filt. PM10 Emission Factor 
(Dross Process Rate Basis)</t>
  </si>
  <si>
    <t>Controlled Filt. PM2.5 Emission Factor 
(Dross Process Rate Basis)</t>
  </si>
  <si>
    <t>Uncontrolled Filt. PM Emission Factor for one (1) Drop Point</t>
  </si>
  <si>
    <t>AP-42 Table 11.17-4 for Transfer and Conveying (SCC 3-05-016-15) in lb/ton product loaded</t>
  </si>
  <si>
    <t>Uncontrolled Filt. PM Emission Factor for one (1) Truck Loadout</t>
  </si>
  <si>
    <t>AP-42 Table 11.17-4 for Product Loading, Open Truck (SCC 3-05-016-27) in lb/ton product loaded</t>
  </si>
  <si>
    <t>PM/PM10/PM2.5 Control Efficiency of Dross House Baghouse</t>
  </si>
  <si>
    <t>Dross House Capture Efficiency</t>
  </si>
  <si>
    <t>Performance specification for dross house capture system</t>
  </si>
  <si>
    <t>Uncaptured Manganese Emission Factor (Production Basis)</t>
  </si>
  <si>
    <t xml:space="preserve"> Potential Emission Rate</t>
  </si>
  <si>
    <r>
      <t>Dross produced during aluminum melting and molten aluminum processing activities in each of the two (2) sidewell furnaces, one (1) holding furnace, and one (1) in-line degasser can be routed to the</t>
    </r>
    <r>
      <rPr>
        <sz val="10"/>
        <color rgb="FFFF0000"/>
        <rFont val="Arial Narrow"/>
        <family val="2"/>
      </rPr>
      <t xml:space="preserve"> </t>
    </r>
    <r>
      <rPr>
        <sz val="10"/>
        <rFont val="Arial Narrow"/>
        <family val="2"/>
      </rPr>
      <t>Dross Press used to extract molten metal from the dross prior to routing it to the Dross House. The Dross Press will be ducted to a baghouse.</t>
    </r>
  </si>
  <si>
    <t>Assume equivalent to dross generation rate</t>
  </si>
  <si>
    <t>Filterable (filt.) particulate emissions at the outlet of the integral filtration unit are based on the dross press vendor's performance estimate</t>
  </si>
  <si>
    <t xml:space="preserve">Filt. PM10 and PM2.5 emission factors are calculated using data presented in EPA's PM calculator database for the appropriate SCC (3-04-001-07) associated with hot dross processing [i.e., Secondary Metal Production (3-04), Aluminum (3-04-001), Hot Dross Processing (3-04-001-07)]. </t>
  </si>
  <si>
    <t>Controlled (Cont.) Filt. PM Emission Factor (Grain Loading Basis)</t>
  </si>
  <si>
    <t>Exit grain loading design basis of integral filtration unit</t>
  </si>
  <si>
    <t>Dross Press Integral Filtration Unit Flow Capacity</t>
  </si>
  <si>
    <t>Filt. PM Emission Factor (Dross Process Rate Basis)</t>
  </si>
  <si>
    <t>Filt. PM10 Emission Factor (Dross Process Rate Basis)</t>
  </si>
  <si>
    <t>Filt. PM2.5 Emission Factor (Dross Process Rate Basis)</t>
  </si>
  <si>
    <t>Filter Vendor Grain Loading</t>
  </si>
  <si>
    <t>hr/yr</t>
  </si>
  <si>
    <t>ppm</t>
  </si>
  <si>
    <t>trucks/day</t>
  </si>
  <si>
    <t>Two (2) mechanical draft, wet cooling tower will be installed to supply cooling water to the casting pit and for HVAC and miscellaneous other uses.</t>
  </si>
  <si>
    <t>As the water flows down through the cooling tower, the draft air picks up water droplets that can be emitted from the top of the tower (i.e., "drift loss"). Drift loss is minimized through the use of mist eliminators. PM emissions result from residual solids remaining after evaporation of the liquid droplets released from the cooling tower. No VOC/HAP-containing water treatment chemicals will be used in the cooling tower, and the cooling water will not contact any process materials containing VOC/HAP. Therefore, the cooling tower will not be a quantifiable source of VOC/HAP emissions.</t>
  </si>
  <si>
    <t xml:space="preserve">Potential PM emissions from the cooling towers are estimated based on the calculation methodology presented in AP-42 Chapter 13.4 for Wet Cooling Towers (1/95) and particle size distribution methodologies data presented in "Calculating Realistic PM10 Emissions from Cooling Towers" by Joe Reisman and Gordon Frisbie, Environmental Progress, Volume 21, Issue 2 (April 20, 2004) (herein referred to as Reisman Frisbie).  </t>
  </si>
  <si>
    <t>Cooling Tower #1 Circulating Water Flow Rate</t>
  </si>
  <si>
    <t>gal/min</t>
  </si>
  <si>
    <t>MMgal/hr</t>
  </si>
  <si>
    <t>MMgal/yr</t>
  </si>
  <si>
    <t>Cooling Tower #2 Circulating Water Flow Rate</t>
  </si>
  <si>
    <t>Total Dissolved Solids (TDS) of Recirculating Water</t>
  </si>
  <si>
    <t>Conservative engineering estimate</t>
  </si>
  <si>
    <t>Drift Percentage for Cooling Tower Mist Eliminator</t>
  </si>
  <si>
    <t xml:space="preserve">The PM emission factor derivation is shown below using the water circulation rate for Cooling Tower #1 as an example. While the other cooling towers have different water circulation rates, the emission factor remains the same. </t>
  </si>
  <si>
    <t>Cooling Tower PM Emission Rate</t>
  </si>
  <si>
    <t>lb/MMgal</t>
  </si>
  <si>
    <t xml:space="preserve">The aerodynamic diameter of a particle resulting from drift was calculated over a target droplet size distribution presented in the table below.  By interpolating on the calculated aerodynamic particle diameter, the corresponding mass percentage smaller than PM2.5 and PM10 can be derived.  </t>
  </si>
  <si>
    <r>
      <t>Droplet Diameter Size</t>
    </r>
    <r>
      <rPr>
        <b/>
        <vertAlign val="superscript"/>
        <sz val="10"/>
        <rFont val="Arial Narrow"/>
        <family val="2"/>
      </rPr>
      <t>1</t>
    </r>
  </si>
  <si>
    <r>
      <t>EPRI % Mass Smaller</t>
    </r>
    <r>
      <rPr>
        <b/>
        <vertAlign val="superscript"/>
        <sz val="10"/>
        <rFont val="Arial Narrow"/>
        <family val="2"/>
      </rPr>
      <t>1</t>
    </r>
  </si>
  <si>
    <t>Droplet Volume</t>
  </si>
  <si>
    <t>Droplet Mass</t>
  </si>
  <si>
    <t>Particle Mass (Solids)</t>
  </si>
  <si>
    <t>Solid Particle Volume</t>
  </si>
  <si>
    <t>Solid Particle Diameter</t>
  </si>
  <si>
    <t>Aerodyn. Particle Diameter</t>
  </si>
  <si>
    <t>(μm)</t>
  </si>
  <si>
    <t>(%)</t>
  </si>
  <si>
    <r>
      <t>(μm</t>
    </r>
    <r>
      <rPr>
        <vertAlign val="superscript"/>
        <sz val="10"/>
        <rFont val="Arial Narrow"/>
        <family val="2"/>
      </rPr>
      <t>3</t>
    </r>
    <r>
      <rPr>
        <sz val="10"/>
        <rFont val="Arial Narrow"/>
        <family val="2"/>
      </rPr>
      <t>)</t>
    </r>
  </si>
  <si>
    <t>(μg)</t>
  </si>
  <si>
    <r>
      <rPr>
        <b/>
        <sz val="10"/>
        <rFont val="Arial Narrow"/>
        <family val="2"/>
      </rPr>
      <t xml:space="preserve">Bold highlights </t>
    </r>
    <r>
      <rPr>
        <sz val="10"/>
        <rFont val="Arial Narrow"/>
        <family val="2"/>
      </rPr>
      <t>indicate interpolated values to determine PM</t>
    </r>
    <r>
      <rPr>
        <vertAlign val="subscript"/>
        <sz val="10"/>
        <rFont val="Arial Narrow"/>
        <family val="2"/>
      </rPr>
      <t>10</t>
    </r>
    <r>
      <rPr>
        <sz val="10"/>
        <rFont val="Arial Narrow"/>
        <family val="2"/>
      </rPr>
      <t>/PM</t>
    </r>
    <r>
      <rPr>
        <vertAlign val="subscript"/>
        <sz val="10"/>
        <rFont val="Arial Narrow"/>
        <family val="2"/>
      </rPr>
      <t>2.5</t>
    </r>
    <r>
      <rPr>
        <sz val="10"/>
        <rFont val="Arial Narrow"/>
        <family val="2"/>
      </rPr>
      <t xml:space="preserve"> speciation.</t>
    </r>
  </si>
  <si>
    <r>
      <t>1</t>
    </r>
    <r>
      <rPr>
        <sz val="10"/>
        <rFont val="Arial Narrow"/>
        <family val="2"/>
      </rPr>
      <t xml:space="preserve">  Based on drift droplet size distribution testing from EPRI test facility published in the Reisman and Frisbie paper.</t>
    </r>
  </si>
  <si>
    <t>Estimated PM10/PM Ratio</t>
  </si>
  <si>
    <t>EPRI ratio of mass smaller than PM10</t>
  </si>
  <si>
    <t>Cooling Tower PM10 Emission Factor</t>
  </si>
  <si>
    <t>Estimated PM2.5/PM Ratio</t>
  </si>
  <si>
    <t>EPRI ratio of mass smaller than PM2.5</t>
  </si>
  <si>
    <t xml:space="preserve">Emission Factor </t>
  </si>
  <si>
    <t>(lb/MMgal)</t>
  </si>
  <si>
    <t>(MMgal/hr)</t>
  </si>
  <si>
    <t>(MMgal/yr)</t>
  </si>
  <si>
    <t>Water Density</t>
  </si>
  <si>
    <t>lb/gal</t>
  </si>
  <si>
    <t xml:space="preserve">The hot baghouses will use a free standing lime silo complete with level sensors including a live bin bottom to prevent clogging and a high level sensor to avoid overfilling. Silo venting will be accomplished by a bin vent, so no additional pressure relief device will be used. A fill line from the truck unload station to the silo will be equipped with a pneumatic knife gate with operator. </t>
  </si>
  <si>
    <t>Particulate emissions at the outlet of the proposed lime silo are estimated using an assumed emissions performance. To determine the annual emissions, the maximum annual lime throughput and assumed truck lime weight are used to determine the number of annual truck deliveries. Estimating the truck loading time then provides the annual truck loading time when emissions are routed to the bin vent for exhaust to the atmosphere.</t>
  </si>
  <si>
    <t>Assumes PM = PM10 = PM2.5. There are no condensable PM emissions associated with this process.</t>
  </si>
  <si>
    <t>Exit grain loading design basis for bin vent filter</t>
  </si>
  <si>
    <t>Bin Vent Filter Flow Capacity</t>
  </si>
  <si>
    <t>Equivalent to 1,500 acfm at ambient temperature (approximately equivalent to standard temperature) and minimal stack gas moisture content</t>
  </si>
  <si>
    <t>Filt. PM Hourly Emission Rate</t>
  </si>
  <si>
    <t>Alk. Reagent Density</t>
  </si>
  <si>
    <t>lb/cf</t>
  </si>
  <si>
    <t>Max. Hourly Alk. Reagent Process</t>
  </si>
  <si>
    <t>Nominal capacity</t>
  </si>
  <si>
    <t>Max. Annual Alk. Reagent Process</t>
  </si>
  <si>
    <t>Assumed Alk. Reagent Weight in Delivery Trucks</t>
  </si>
  <si>
    <t>ton/truck</t>
  </si>
  <si>
    <t>Max. Annual Truck Deliveries</t>
  </si>
  <si>
    <t>truck/yr</t>
  </si>
  <si>
    <t>Max. Annual Truck Loading Time</t>
  </si>
  <si>
    <t>Assumed worst-case truck loading event duration is 2 hours</t>
  </si>
  <si>
    <t>Filt. PM Annual Emission Rate</t>
  </si>
  <si>
    <t>lb/yr</t>
  </si>
  <si>
    <t>Filt. PM Annual Emission Rate (Production Basis)</t>
  </si>
  <si>
    <t>PM/PM10/PM2.5</t>
  </si>
  <si>
    <t>PM/PM10/PM2.5 emissions from transporting material in significant quantities by haul truck and mobile equipment on paved roads and unpaved storage yards are quantified. The truck/mobile equipment traffic information and the meteorological data shown below are used to calculate the potential emissions from plant roadways. Plant roads at the facility used for transporting materials on or off site will be paved and will be swept as necessary to control fugitive dust emissions. Storage yards for raw materials and products will be unpaved and will be watered as necessary to control dust emissions.</t>
  </si>
  <si>
    <t xml:space="preserve">Unmitigated Emission Factor,  Ef = [k * (sL)^0.91 * (W)^1.02]    </t>
  </si>
  <si>
    <t>AP42 Section 13.2.1, Equation 1</t>
  </si>
  <si>
    <t xml:space="preserve">Mitigated Emission Factor,  Eext = Ef * [1 - (p/4N)] </t>
  </si>
  <si>
    <t>AP42 Section 13.2.1, Equation 2</t>
  </si>
  <si>
    <t xml:space="preserve">where, </t>
  </si>
  <si>
    <t>Ef = the dry paved road particulate emission factor (lb/VMT)</t>
  </si>
  <si>
    <t>Eext = the annual average particulate emission factor extrapolated to account for the emissions control provided by natural precipitation (lb/VMT)</t>
  </si>
  <si>
    <t>k = particle size multiplier (lb/VMT)</t>
  </si>
  <si>
    <t>sL = road surface silt loading (g/m2)</t>
  </si>
  <si>
    <t>W = average weight of vehicles (tons)</t>
  </si>
  <si>
    <t>p = number of days with greater than 0.01 in. of precipitation per year</t>
  </si>
  <si>
    <t>N = number of days in averaging period</t>
  </si>
  <si>
    <t>Vehicle Type</t>
  </si>
  <si>
    <t>Haul Trucks</t>
  </si>
  <si>
    <t>Maximum Vehicles per Day</t>
  </si>
  <si>
    <t>Engineering estimate for maximum daily truck traffic; see routes below</t>
  </si>
  <si>
    <t>Maximum Vehicle Weight, W</t>
  </si>
  <si>
    <t>Engineering estimate for maximum gross vehicle weight of cab, truck and load</t>
  </si>
  <si>
    <t>Annual Average Days of Rain, p</t>
  </si>
  <si>
    <t>days</t>
  </si>
  <si>
    <t>2022 NOAA Local Climatological Data Annual Summary w/ Comparative Data for Phoenix, AZ (KPHX) for 30-year period of record (POR)</t>
  </si>
  <si>
    <t>Number of Days in Averaging Period, N</t>
  </si>
  <si>
    <t>Control Efficiency for Periodic Sweeping</t>
  </si>
  <si>
    <t>Ch. 4 AWMA Air Pollution Control Eng. Manual, pg 141</t>
  </si>
  <si>
    <t>Particle Size Multiplier, k</t>
  </si>
  <si>
    <t>lb/VMT</t>
  </si>
  <si>
    <t>AP42 Table 13.2.1-1</t>
  </si>
  <si>
    <t>Silt Loading, sL</t>
  </si>
  <si>
    <t>g/m^2</t>
  </si>
  <si>
    <t>Low-traffic arterial paved road surface silt content in Section 5.3.1 of Maricopa Association of Governments (MAG) 2012 Five Percent Plan for PM-10 for the Maricopa County Nonattainment Area May 2012</t>
  </si>
  <si>
    <t>Unmitigated Emission Factor</t>
  </si>
  <si>
    <t>Mitigated Emission Factor</t>
  </si>
  <si>
    <t>Controlled Emission Factor</t>
  </si>
  <si>
    <t>See MAG reference above</t>
  </si>
  <si>
    <t>Truck Route</t>
  </si>
  <si>
    <r>
      <rPr>
        <b/>
        <sz val="10"/>
        <rFont val="Arial Narrow"/>
        <family val="2"/>
      </rPr>
      <t>Length of Route</t>
    </r>
    <r>
      <rPr>
        <b/>
        <vertAlign val="superscript"/>
        <sz val="10"/>
        <rFont val="Arial Narrow"/>
        <family val="2"/>
      </rPr>
      <t>1</t>
    </r>
    <r>
      <rPr>
        <sz val="10"/>
        <rFont val="Arial Narrow"/>
        <family val="2"/>
      </rPr>
      <t xml:space="preserve">
(miles)</t>
    </r>
  </si>
  <si>
    <r>
      <rPr>
        <b/>
        <sz val="10"/>
        <rFont val="Arial Narrow"/>
        <family val="2"/>
      </rPr>
      <t>Maximum Truck Traffic</t>
    </r>
    <r>
      <rPr>
        <sz val="10"/>
        <rFont val="Arial Narrow"/>
        <family val="2"/>
      </rPr>
      <t xml:space="preserve">
(trucks/day)</t>
    </r>
  </si>
  <si>
    <r>
      <rPr>
        <b/>
        <sz val="10"/>
        <rFont val="Arial Narrow"/>
        <family val="2"/>
      </rPr>
      <t>Maximum Daily Vehicle Miles Traveled</t>
    </r>
    <r>
      <rPr>
        <sz val="10"/>
        <rFont val="Arial Narrow"/>
        <family val="2"/>
      </rPr>
      <t xml:space="preserve"> (VMT/day)</t>
    </r>
  </si>
  <si>
    <t>Scrap Dropoff</t>
  </si>
  <si>
    <t>Dross Pickup</t>
  </si>
  <si>
    <t>Supplies and Maintenance</t>
  </si>
  <si>
    <r>
      <rPr>
        <vertAlign val="superscript"/>
        <sz val="10"/>
        <rFont val="Arial Narrow"/>
        <family val="2"/>
      </rPr>
      <t>1</t>
    </r>
    <r>
      <rPr>
        <sz val="10"/>
        <rFont val="Arial Narrow"/>
        <family val="2"/>
      </rPr>
      <t xml:space="preserve"> Based on measurements taken in GIS of anticipated truck routes.</t>
    </r>
  </si>
  <si>
    <t>Unmitigated Emission Factor for Short-Term Emissions</t>
  </si>
  <si>
    <t>Mitigated Emission Factor for Annual Emissions</t>
  </si>
  <si>
    <t xml:space="preserve">Controlled Short-Term Emission Factor </t>
  </si>
  <si>
    <t xml:space="preserve">Controlled Annual Emission Factor </t>
  </si>
  <si>
    <t>Max. Traffic Rate</t>
  </si>
  <si>
    <t>Uncontrolled Potential Emission Rate</t>
  </si>
  <si>
    <t>Controlled Potential Emission Rate</t>
  </si>
  <si>
    <t>(lb/VMT)</t>
  </si>
  <si>
    <t>EF Basis</t>
  </si>
  <si>
    <t>(VMT/day)</t>
  </si>
  <si>
    <t>AP-42, Chp.13.2</t>
  </si>
  <si>
    <t xml:space="preserve">Unmitigated Emission Factor,  Ef = [k * (s/12)^a * (W/3)^b]    </t>
  </si>
  <si>
    <t xml:space="preserve">Mitigated Emission Factor,  Eext = Ef * [(365 - P)/365] </t>
  </si>
  <si>
    <t>Ef = the dry unpaved road particulate emission factor (lb/VMT)</t>
  </si>
  <si>
    <t>s = surface material silt content (%)</t>
  </si>
  <si>
    <t>W = mean vehicle weight (tons)</t>
  </si>
  <si>
    <t>P = number of days with greater than 0.01 in. of precipitation per year</t>
  </si>
  <si>
    <t>Fork Trucks</t>
  </si>
  <si>
    <t>Maximum Trips per Day (Fork Trucks)</t>
  </si>
  <si>
    <t>trips/day</t>
  </si>
  <si>
    <t>Engineering estimate for number of fork truck trips required for unloading scrap, placing in storage yard, and collecting from storage yard for use in process; see routes below</t>
  </si>
  <si>
    <t>Maximum Vehicle Weight, W (Fork Trucks)</t>
  </si>
  <si>
    <t>Engineering estimate for average vehicle weight and load assuming 50:50 ratio of empty/full based on planned process use.</t>
  </si>
  <si>
    <t>Heavy Duty Fork Truck</t>
  </si>
  <si>
    <t>Maximum Vehicles per Day (Heavy-Duty Fork Trucks)</t>
  </si>
  <si>
    <t>truck/day</t>
  </si>
  <si>
    <t>Engineering estimate for number of heavy-duty fork truck trips required for ingot movements from casting pit to storage yard and from storage yard to railcar; see routes below</t>
  </si>
  <si>
    <t>Maximum Vehicle Weight, W (Heavy-Duty Fork Trucks)</t>
  </si>
  <si>
    <t>Control Efficiency for Periodic Watering</t>
  </si>
  <si>
    <t>Ch. 4 AWMA Air Pollution Control Eng. Manual, Figure 6</t>
  </si>
  <si>
    <t>AP42 Table 13.2.2-2</t>
  </si>
  <si>
    <t>Silt Content, s</t>
  </si>
  <si>
    <t>Mean silt content for "Iron and steel production" from AP42 Table 13.2.2-1; Conservatively assume iron and steel unpaved road conditions represent secondary aluminum storage yards</t>
  </si>
  <si>
    <t>Constant, a</t>
  </si>
  <si>
    <t>Constant, b</t>
  </si>
  <si>
    <t>Unmitigated Emission Factor (Fork Truck)</t>
  </si>
  <si>
    <t>Mitigated Emission Factor (Fork Truck)</t>
  </si>
  <si>
    <t>Controlled Emission Factor (Fork Truck)</t>
  </si>
  <si>
    <t>Unmitigated Emission Factor (Heavy Duty Fork Truck)</t>
  </si>
  <si>
    <t>Mitigated Emission Factor (Heavy Duty Fork Truck)</t>
  </si>
  <si>
    <t>Controlled Emission Factor (Heavy Duty Fork Truck)</t>
  </si>
  <si>
    <t>Heavy Duty Fork Trucks</t>
  </si>
  <si>
    <r>
      <rPr>
        <vertAlign val="superscript"/>
        <sz val="10"/>
        <rFont val="Arial Narrow"/>
        <family val="2"/>
      </rPr>
      <t>1</t>
    </r>
    <r>
      <rPr>
        <sz val="10"/>
        <rFont val="Arial Narrow"/>
        <family val="2"/>
      </rPr>
      <t xml:space="preserve"> Based on measurements taken from to-scale site plan for length and width of scrap and ingot storage yards assuming each one-way trip traverses 50% of the yard width and length.</t>
    </r>
  </si>
  <si>
    <t>008-1</t>
  </si>
  <si>
    <t>017-3</t>
  </si>
  <si>
    <t>008-2</t>
  </si>
  <si>
    <t>Once the melting cycle is complete, molten metal will flow from the Melting Furnaces through an interconnecting transfer system (i.e., trough) to the Tilting Holding Furnace. Heat to the Holding Furnace will be provided by two (2) natural gas-fired cold air burners, each rated at 15 MMBtu/hr. Each Holding Furnace will be equipped with a dedicated rotary flux injector (RFI).  The dedicated RFI will serve to inject solid salt flux refining agents and to agitate the molten metal in the Holding Furnace.  Solid salt flux will be added to help purify the metal product by removing alkali metals (e.g., sodium, calcium, and lithium), nonmetallic inclusions (e.g., oxides, borides and carbides), and dissolved hydrogen gas. Emissions generated in each furnace will be routed to a baghouse house serving one (1) sidewell melting furnace and one (1) tilting holding furnace. Natural gas combustion byproducts will also be routed to the filter house serving each casting line.</t>
  </si>
  <si>
    <r>
      <t xml:space="preserve">The average ("Ave.") metal HAP emission factors are obtained from </t>
    </r>
    <r>
      <rPr>
        <i/>
        <sz val="10"/>
        <rFont val="Arial Narrow"/>
        <family val="2"/>
      </rPr>
      <t>Table 5. Summary of Metallic HAP Test Results</t>
    </r>
    <r>
      <rPr>
        <sz val="10"/>
        <rFont val="Arial Narrow"/>
        <family val="2"/>
      </rPr>
      <t xml:space="preserve"> from the SMACT Docket Memo To: Rochelle Boyd, Environmental Protection Agency (the EPA) From: Mark Bahner, RTI International entitled "RE: Development of the RTR Risk Modeling Dataset for the Secondary Aluminum Production Source Category", January 30, 2012, Docket ID EPA-HQ-OAR-2010-0544-0139 ("RTR Modeling SMACT Docket Memo") for "Dross-Only Furnace"</t>
    </r>
  </si>
  <si>
    <t>12.1  Paved Haul Road Emission Factor Derivation</t>
  </si>
  <si>
    <t>12. Haul Road and Storage Yard Potential Emission Calculations</t>
  </si>
  <si>
    <t>12.1.1  Vehicle and Site Information</t>
  </si>
  <si>
    <t>12.1.2  PM Emission Factor Derivation</t>
  </si>
  <si>
    <t>12.1.3  PM10 Emission Factor Derivation</t>
  </si>
  <si>
    <t>12.1.5  Truck Traffic Calculations</t>
  </si>
  <si>
    <t>12.2  Summary of Paved Haul Road Potential Emissions</t>
  </si>
  <si>
    <t>12.3  Unpaved Storage Yard Emission Factor Derivation</t>
  </si>
  <si>
    <t>12.3.1  Vehicle and Site Information</t>
  </si>
  <si>
    <t>12.3.2  PM Emission Factor Derivation</t>
  </si>
  <si>
    <t>12.3.3  PM10 Emission Factor Derivation</t>
  </si>
  <si>
    <t>12.3.4  PM2.5 Emission Factor Derivation</t>
  </si>
  <si>
    <t>12.1.4  PM2.5 Emission Factor Derivation</t>
  </si>
  <si>
    <t>12.3.5  Mobile Equipment Traffic Calculations</t>
  </si>
  <si>
    <t>12.4  Summary of Unpaved Storage Yard Potential Emissions - Fork Trucks</t>
  </si>
  <si>
    <t>12.5  Summary of Unpaved Storage Yard Potential Emissions - Heavy-Duty Fork Trucks</t>
  </si>
  <si>
    <t>11. Hot Baghouses Lime Silo</t>
  </si>
  <si>
    <t>11.1  Documentation of Emission Factors Used for the Lime Silo</t>
  </si>
  <si>
    <t>11.1.1  PM Emission Factors Tied to Lime Processing</t>
  </si>
  <si>
    <t>11.2  Potential Emission Calculations for the Lime Silo</t>
  </si>
  <si>
    <t>11.2.1  Potential Emissions Tied to Lime Processing (Stack)</t>
  </si>
  <si>
    <t>10. Cooling Towers #1-2</t>
  </si>
  <si>
    <t>10.1  Methodology for Quantifying Potential PM Emissions</t>
  </si>
  <si>
    <t>10.1.1  Cooling Tower Design Values</t>
  </si>
  <si>
    <t>10.1.2  Cooling Tower PM Emission Factor</t>
  </si>
  <si>
    <t>10.1.3  Cooling Tower Particle Size Distribution</t>
  </si>
  <si>
    <t>10.2  Potential Emission Calculations for Cooling Towers</t>
  </si>
  <si>
    <t>10.2.1  Potential Emissions from Cooling Tower #1</t>
  </si>
  <si>
    <t>10.2.2  Potential Emissions from Cooling Tower #2</t>
  </si>
  <si>
    <t>011-1 through 012-1</t>
  </si>
  <si>
    <t>Cooling Tower #1 through Cooling Tower #2</t>
  </si>
  <si>
    <t>9. Dross Press #1</t>
  </si>
  <si>
    <t>9.1  Dross Press Process Rates:  Metal Throughput</t>
  </si>
  <si>
    <t>9.1.1  Metal Processing Capacity</t>
  </si>
  <si>
    <t>9.2  Documentation of Emission Factors Used for the Dross Press</t>
  </si>
  <si>
    <t>9.2.1  PM Emission Factors Tied to Dross Processing</t>
  </si>
  <si>
    <t>9.1  Metal HAP Emission Factors Tied to Dross Press</t>
  </si>
  <si>
    <t>9.1  Potential Emission Calculations for the Dross Press</t>
  </si>
  <si>
    <t>9.1.1  Potential Emissions Tied to Dross Processing (Stack- Interior Venting)</t>
  </si>
  <si>
    <t>Antimony Emission Factor (Normalized to PM Emitted)</t>
  </si>
  <si>
    <t>Arsenic Emission Factor (Normalized to PM Emitted)</t>
  </si>
  <si>
    <t>Beryllium Emission Factor (Normalized to PM Emitted)</t>
  </si>
  <si>
    <t>Cadmium Emission Factor (Normalized to PM Emitted)</t>
  </si>
  <si>
    <t>Chromium III Emission Factor (Normalized to PM Emitted)</t>
  </si>
  <si>
    <t>Chromium VI Emission Factor (Normalized to PM Emitted)</t>
  </si>
  <si>
    <t>Cobalt Emission Factor (Normalized to PM Emitted)</t>
  </si>
  <si>
    <t>Lead Emission Factor (Normalized to PM Emitted)</t>
  </si>
  <si>
    <t>Manganese Emission Factor (Normalized to PM Emitted)</t>
  </si>
  <si>
    <t>Mercury, elemental Emission Factor (Normalized to PM Emitted)</t>
  </si>
  <si>
    <t>Nickel Emission Factor (Normalized to PM Emitted)</t>
  </si>
  <si>
    <t>Selenium Emission Factor (Normalized to PM Emitted)</t>
  </si>
  <si>
    <t>Total Emission Factor (Normalized to PM Emitted)</t>
  </si>
  <si>
    <t>Cont. Antimony Emission Factor (Production Basis)</t>
  </si>
  <si>
    <t>Cont. Arsenic Emission Factor (Production Basis)</t>
  </si>
  <si>
    <t>Cont. Beryllium Emission Factor (Production Basis)</t>
  </si>
  <si>
    <t>Cont. Cadmium Emission Factor (Production Basis)</t>
  </si>
  <si>
    <t>Cont. Chromium III Emission Factor (Production Basis)</t>
  </si>
  <si>
    <t>Cont. Chromium VI Emission Factor (Production Basis)</t>
  </si>
  <si>
    <t>Cont. Cobalt Emission Factor (Production Basis)</t>
  </si>
  <si>
    <t>Cont. Lead Emission Factor (Production Basis)</t>
  </si>
  <si>
    <t>Cont. Manganese Emission Factor (Production Basis)</t>
  </si>
  <si>
    <t>Cont. Mercury, elemental Emission Factor (Production Basis)</t>
  </si>
  <si>
    <t>Cont. Nickel Emission Factor (Production Basis)</t>
  </si>
  <si>
    <t>Cont. Selenium Emission Factor (Production Basis)</t>
  </si>
  <si>
    <t>Cont. Total Emission Factor (Production Basis)</t>
  </si>
  <si>
    <t>lb Antimony/lb PM</t>
  </si>
  <si>
    <t>RTR Modeling SMACT Docket Memo Table 5 Antimony emission factor converted from mg/kg PM to lb/lb PM</t>
  </si>
  <si>
    <t>lb Arsenic/lb PM</t>
  </si>
  <si>
    <t>RTR Modeling SMACT Docket Memo Table 5 Arsenic emission factor converted from mg/kg PM to lb/lb PM</t>
  </si>
  <si>
    <t>lb Beryllium/lb PM</t>
  </si>
  <si>
    <t>RTR Modeling SMACT Docket Memo Table 5 Beryllium emission factor converted from mg/kg PM to lb/lb PM</t>
  </si>
  <si>
    <t>lb Cadmium/lb PM</t>
  </si>
  <si>
    <t>RTR Modeling SMACT Docket Memo Table 5 Cadmium emission factor converted from mg/kg PM to lb/lb PM</t>
  </si>
  <si>
    <t>lb Chromium III/lb PM</t>
  </si>
  <si>
    <t>RTR Modeling SMACT Docket Memo Table 5 Chromium III emission factor converted from mg/kg PM to lb/lb PM</t>
  </si>
  <si>
    <t>lb Chromium VI/lb PM</t>
  </si>
  <si>
    <t>RTR Modeling SMACT Docket Memo Table 5 Chromium VI emission factor converted from mg/kg PM to lb/lb PM</t>
  </si>
  <si>
    <t>lb Cobalt/lb PM</t>
  </si>
  <si>
    <t>RTR Modeling SMACT Docket Memo Table 5 Cobalt emission factor converted from mg/kg PM to lb/lb PM</t>
  </si>
  <si>
    <t>lb Lead/lb PM</t>
  </si>
  <si>
    <t>RTR Modeling SMACT Docket Memo Table 5 Lead emission factor converted from mg/kg PM to lb/lb PM</t>
  </si>
  <si>
    <t>lb Manganese/lb PM</t>
  </si>
  <si>
    <t>RTR Modeling SMACT Docket Memo Table 5 Manganese emission factor converted from mg/kg PM to lb/lb PM</t>
  </si>
  <si>
    <t>lb Mercury, elemental/lb PM</t>
  </si>
  <si>
    <t>RTR Modeling SMACT Docket Memo Table 5 Mercury, elemental emission factor converted from mg/kg PM to lb/lb PM</t>
  </si>
  <si>
    <t>lb Nickel/lb PM</t>
  </si>
  <si>
    <t>RTR Modeling SMACT Docket Memo Table 5 Nickel emission factor converted from mg/kg PM to lb/lb PM</t>
  </si>
  <si>
    <t>lb Selenium/lb PM</t>
  </si>
  <si>
    <t>RTR Modeling SMACT Docket Memo Table 5 Selenium emission factor converted from mg/kg PM to lb/lb PM</t>
  </si>
  <si>
    <t>lb Total/lb PM</t>
  </si>
  <si>
    <t>RTR Modeling SMACT Docket Memo Table 5 Total emission factor converted from mg/kg PM to lb/lb PM</t>
  </si>
  <si>
    <t>lb Antimony/ton</t>
  </si>
  <si>
    <t>5.00E-07 lb Antimony HAP/lb filt. PM x  0.019 lb filt. PM/ton = 9.32E-09 lb Antimony/ton</t>
  </si>
  <si>
    <t>lb Arsenic/ton</t>
  </si>
  <si>
    <t>5.00E-07 lb Arsenic HAP/lb filt. PM x  0.019 lb filt. PM/ton = 9.32E-09 lb Arsenic/ton</t>
  </si>
  <si>
    <t>lb Beryllium/ton</t>
  </si>
  <si>
    <t>2.80E-06 lb Beryllium HAP/lb filt. PM x  0.019 lb filt. PM/ton = 5.22E-08 lb Beryllium/ton</t>
  </si>
  <si>
    <t>lb Cadmium/ton</t>
  </si>
  <si>
    <t>5.00E-07 lb Cadmium HAP/lb filt. PM x  0.019 lb filt. PM/ton = 9.32E-09 lb Cadmium/ton</t>
  </si>
  <si>
    <t>lb Chromium III/ton</t>
  </si>
  <si>
    <t>4.60E-04 lb Chromium III HAP/lb filt. PM x  0.019 lb filt. PM/ton = 8.58E-06 lb Chromium III/ton</t>
  </si>
  <si>
    <t>lb Chromium VI/ton</t>
  </si>
  <si>
    <t>3.00E-07 lb Chromium VI HAP/lb filt. PM x  0.019 lb filt. PM/ton = 5.59E-09 lb Chromium VI/ton</t>
  </si>
  <si>
    <t>lb Cobalt/ton</t>
  </si>
  <si>
    <t>2.00E-06 lb Cobalt HAP/lb filt. PM x  0.019 lb filt. PM/ton = 3.73E-08 lb Cobalt/ton</t>
  </si>
  <si>
    <t>lb Lead/ton</t>
  </si>
  <si>
    <t>4.90E-06 lb Lead HAP/lb filt. PM x  0.019 lb filt. PM/ton = 9.14E-08 lb Lead/ton</t>
  </si>
  <si>
    <t>lb Manganese/ton</t>
  </si>
  <si>
    <t>3.40E-03 lb Manganese HAP/lb filt. PM x  0.019 lb filt. PM/ton = 6.34E-05 lb Manganese/ton</t>
  </si>
  <si>
    <t>lb Mercury, elemental/ton</t>
  </si>
  <si>
    <t>1.00E-08 lb Mercury, elemental HAP/lb filt. PM x  0.019 lb filt. PM/ton = 1.86E-10 lb Mercury, elemental/ton</t>
  </si>
  <si>
    <t>lb Nickel/ton</t>
  </si>
  <si>
    <t>lb Selenium/ton</t>
  </si>
  <si>
    <t>lb Total/ton</t>
  </si>
  <si>
    <t>2.70E-05 lb Nickel HAP/lb filt. PM x  0.019 lb filt. PM/ton = 5.03E-07 lb Nickel/ton</t>
  </si>
  <si>
    <t>5.00E-07 lb Selenium HAP/lb filt. PM x  0.019 lb filt. PM/ton = 9.32E-09 lb Selenium/ton</t>
  </si>
  <si>
    <t>3.90E-03 lb Total HAP/lb filt. PM x  0.019 lb filt. PM/ton = 7.27E-05 lb Total/ton</t>
  </si>
  <si>
    <t xml:space="preserve">8. Dross House </t>
  </si>
  <si>
    <t>8.1  Dross House Maximum Dross Processing Rate</t>
  </si>
  <si>
    <t>8.2  Documentation of Emission Factors Used for Dross House Captured PM</t>
  </si>
  <si>
    <t>8.3  Metal HAP Emission Factors Tied to Dross House</t>
  </si>
  <si>
    <t>8.4  Documentation of Emission Factors Used for Dross House Uncaptured PM</t>
  </si>
  <si>
    <t>8.5  Potential Emission Calculations for Dross House Dross Processing</t>
  </si>
  <si>
    <t>8.5.1  Potential Emissions Tied to Dross Processing (Stack)</t>
  </si>
  <si>
    <t>8.5.2  Potential Emissions Tied to Dross Processing (Uncaptured)</t>
  </si>
  <si>
    <t>5.00E-07 lb Antimony HAP/lb filt. PM x  0.807 lb filt. PM/ton = 4.03E-07 lb Antimony/ton</t>
  </si>
  <si>
    <t>5.00E-07 lb Arsenic HAP/lb filt. PM x  0.807 lb filt. PM/ton = 4.03E-07 lb Arsenic/ton</t>
  </si>
  <si>
    <t>2.80E-06 lb Beryllium HAP/lb filt. PM x  0.807 lb filt. PM/ton = 2.26E-06 lb Beryllium/ton</t>
  </si>
  <si>
    <t>5.00E-07 lb Cadmium HAP/lb filt. PM x  0.807 lb filt. PM/ton = 4.03E-07 lb Cadmium/ton</t>
  </si>
  <si>
    <t>4.60E-04 lb Chromium III HAP/lb filt. PM x  0.807 lb filt. PM/ton = 3.71E-04 lb Chromium III/ton</t>
  </si>
  <si>
    <t>3.00E-07 lb Chromium VI HAP/lb filt. PM x  0.807 lb filt. PM/ton = 2.42E-07 lb Chromium VI/ton</t>
  </si>
  <si>
    <t>2.00E-06 lb Cobalt HAP/lb filt. PM x  0.807 lb filt. PM/ton = 1.61E-06 lb Cobalt/ton</t>
  </si>
  <si>
    <t>4.90E-06 lb Lead HAP/lb filt. PM x  0.807 lb filt. PM/ton = 3.95E-06 lb Lead/ton</t>
  </si>
  <si>
    <t>3.40E-03 lb Manganese HAP/lb filt. PM x  0.807 lb filt. PM/ton = 2.74E-03 lb Manganese/ton</t>
  </si>
  <si>
    <t>1.00E-08 lb Mercury, elemental HAP/lb filt. PM x  0.807 lb filt. PM/ton = 8.07E-09 lb Mercury, elemental/ton</t>
  </si>
  <si>
    <t>2.70E-05 lb Nickel HAP/lb filt. PM x  0.807 lb filt. PM/ton = 2.18E-05 lb Nickel/ton</t>
  </si>
  <si>
    <t>5.00E-07 lb Selenium HAP/lb filt. PM x  0.807 lb filt. PM/ton = 4.03E-07 lb Selenium/ton</t>
  </si>
  <si>
    <t>3.90E-03 lb metal HAP/lb filt. PM x  0.940 lb filt. PM/ton = 3.15E-03 lb metal HAP/ton</t>
  </si>
  <si>
    <t>Uncontrolled Antimony Emission Factor (Production Basis)</t>
  </si>
  <si>
    <t>= 4.03E-07 lb cont. Antimony/ton / (1 - 78%) = 2.29E-06 lb uncont. Antimony/ton</t>
  </si>
  <si>
    <t>Uncontrolled Arsenic Emission Factor (Production Basis)</t>
  </si>
  <si>
    <t>= 4.03E-07 lb cont. Arsenic/ton / (1 - 78%) = 2.29E-06 lb uncont. Arsenic/ton</t>
  </si>
  <si>
    <t>Uncontrolled Beryllium Emission Factor (Production Basis)</t>
  </si>
  <si>
    <t>= 2.26E-06 lb cont. Beryllium/ton / (1 - 78%) = 1.28E-05 lb uncont. Beryllium/ton</t>
  </si>
  <si>
    <t>Uncontrolled Cadmium Emission Factor (Production Basis)</t>
  </si>
  <si>
    <t>= 4.03E-07 lb cont. Cadmium/ton / (1 - 78%) = 2.29E-06 lb uncont. Cadmium/ton</t>
  </si>
  <si>
    <t>Uncontrolled Chromium III Emission Factor (Production Basis)</t>
  </si>
  <si>
    <t>= 3.71E-04 lb cont. Chromium III/ton / (1 - 78%) = 2.11E-03 lb uncont. Chromium III/ton</t>
  </si>
  <si>
    <t>Uncontrolled Chromium VI Emission Factor (Production Basis)</t>
  </si>
  <si>
    <t>= 2.42E-07 lb cont. Chromium VI/ton / (1 - 78%) = 1.38E-06 lb uncont. Chromium VI/ton</t>
  </si>
  <si>
    <t>Uncontrolled Cobalt Emission Factor (Production Basis)</t>
  </si>
  <si>
    <t>= 1.61E-06 lb cont. Cobalt/ton / (1 - 78%) = 9.17E-06 lb uncont. Cobalt/ton</t>
  </si>
  <si>
    <t>Uncontrolled Lead Emission Factor (Production Basis)</t>
  </si>
  <si>
    <t>= 3.95E-06 lb cont. Lead/ton / (1 - 78%) = 2.25E-05 lb uncont. Lead/ton</t>
  </si>
  <si>
    <t>Uncontrolled Manganese Emission Factor (Production Basis)</t>
  </si>
  <si>
    <t>= 2.74E-03 lb cont. Manganese/ton / (1 - 78%) = 1.56E-02 lb uncont. Manganese/ton</t>
  </si>
  <si>
    <t>Uncontrolled Mercury, elemental Emission Factor (Production Basis)</t>
  </si>
  <si>
    <t>= 8.07E-09 lb cont. Mercury, elemental/ton / (1 - 78%) = 4.59E-08 lb uncont. Mercury, elemental/ton</t>
  </si>
  <si>
    <t>Uncontrolled Nickel Emission Factor (Production Basis)</t>
  </si>
  <si>
    <t>= 2.18E-05 lb cont. Mercury, gaseous/ton / (1 - 78%) = 1.24E-04 lb uncont. Mercury, gaseous/ton</t>
  </si>
  <si>
    <t>Uncontrolled Selenium Emission Factor (Production Basis)</t>
  </si>
  <si>
    <t>= 4.03E-07 lb cont. Mercury, particulate/ton / (1 - 78%) = 2.29E-06 lb uncont. Mercury, particulate/ton</t>
  </si>
  <si>
    <t>Uncontrolled Total Emission Factor (Production Basis)</t>
  </si>
  <si>
    <t>= 3.15E-03 lb cont. Nickel/ton / (1 - 78%) = 1.79E-02 lb uncont. Nickel/ton</t>
  </si>
  <si>
    <t>Uncaptured Antimony Emission Factor (Production Basis)</t>
  </si>
  <si>
    <t>2.29E-06 lb uncont. Antimony/ton /  0.90 capt. eff. x (1 - 0.90 capt. eff.) = 
2.55E-07 lb uncapt. Antimony/ton</t>
  </si>
  <si>
    <t>Uncaptured Arsenic Emission Factor (Production Basis)</t>
  </si>
  <si>
    <t>2.29E-06 lb uncont. Arsenic/ton /  0.90 capt. eff. x (1 - 0.90 capt. eff.) = 
2.55E-07 lb uncapt. Arsenic/ton</t>
  </si>
  <si>
    <t>Uncaptured Beryllium Emission Factor (Production Basis)</t>
  </si>
  <si>
    <t>1.28E-05 lb uncont. Beryllium/ton /  0.90 capt. eff. x (1 - 0.90 capt. eff.) = 
1.43E-06 lb uncapt. Beryllium/ton</t>
  </si>
  <si>
    <t>Uncaptured Cadmium Emission Factor (Production Basis)</t>
  </si>
  <si>
    <t>2.29E-06 lb uncont. Cadmium/ton /  0.90 capt. eff. x (1 - 0.90 capt. eff.) = 
2.55E-07 lb uncapt. Cadmium/ton</t>
  </si>
  <si>
    <t>Uncaptured Chromium III Emission Factor (Production Basis)</t>
  </si>
  <si>
    <t>2.11E-03 lb uncont. Chromium III/ton /  0.90 capt. eff. x (1 - 0.90 capt. eff.) = 
2.34E-04 lb uncapt. Chromium III/ton</t>
  </si>
  <si>
    <t>Uncaptured Chromium VI Emission Factor (Production Basis)</t>
  </si>
  <si>
    <t>1.38E-06 lb uncont. Chromium VI/ton /  0.90 capt. eff. x (1 - 0.90 capt. eff.) = 
1.53E-07 lb uncapt. Chromium VI/ton</t>
  </si>
  <si>
    <t>Uncaptured Cobalt Emission Factor (Production Basis)</t>
  </si>
  <si>
    <t>9.17E-06 lb uncont. Cobalt/ton /  0.90 capt. eff. x (1 - 0.90 capt. eff.) = 
1.02E-06 lb uncapt. Cobalt/ton</t>
  </si>
  <si>
    <t>Uncaptured Lead Emission Factor (Production Basis)</t>
  </si>
  <si>
    <t>2.25E-05 lb uncont. Lead/ton /  0.90 capt. eff. x (1 - 0.90 capt. eff.) = 
2.50E-06 lb uncapt. Lead/ton</t>
  </si>
  <si>
    <t>1.56E-02 lb uncont. Manganese/ton /  0.90 capt. eff. x (1 - 0.90 capt. eff.) = 
1.73E-03 lb uncapt. Manganese/ton</t>
  </si>
  <si>
    <t>Uncaptured Mercury, elemental Emission Factor (Production Basis)</t>
  </si>
  <si>
    <t>4.59E-08 lb uncont. Mercury, elemental/ton /  0.90 capt. eff. x (1 - 0.90 capt. eff.) = 
5.09E-09 lb uncapt. Mercury, elemental/ton</t>
  </si>
  <si>
    <t>Uncaptured Nickel Emission Factor (Production Basis)</t>
  </si>
  <si>
    <t>1.24E-04 lb uncont. Mercury, gaseous/ton /  0.90 capt. eff. x (1 - 0.90 capt. eff.) = 
1.38E-05 lb uncapt. Mercury, gaseous/ton</t>
  </si>
  <si>
    <t>Uncaptured Selenium Emission Factor (Production Basis)</t>
  </si>
  <si>
    <t>2.29E-06 lb uncont. Mercury, particulate/ton /  0.90 capt. eff. x (1 - 0.90 capt. eff.) = 
2.55E-07 lb uncapt. Mercury, particulate/ton</t>
  </si>
  <si>
    <t>Uncaptured Total Emission Factor (Production Basis)</t>
  </si>
  <si>
    <t>1.79E-02 lb uncont. Nickel/ton /  0.90 capt. eff. x (1 - 0.90 capt. eff.) = 
1.99E-03 lb uncapt. Nickel/ton</t>
  </si>
  <si>
    <t>7. Filter Box Preheater #1</t>
  </si>
  <si>
    <t>7.1  Filter Box Preheater Gas Usage Rate</t>
  </si>
  <si>
    <t>7.1.1  Furnace Natural Gas Firing Rate</t>
  </si>
  <si>
    <t>7.2  Documentation of Emission Factors Used for Filter Box Preheater</t>
  </si>
  <si>
    <t>7.2.1  PM Emission Factors</t>
  </si>
  <si>
    <t>7.3  Potential Emission Calculations for Filter Box Preheater</t>
  </si>
  <si>
    <t>6. Sow Dryers #1</t>
  </si>
  <si>
    <t>6.1  Sow Dryer Gas Usage Rate</t>
  </si>
  <si>
    <t>6.2  Documentation of Emission Factors Used for Sow Dryer</t>
  </si>
  <si>
    <t>6.2.1  NOX Emission Factor</t>
  </si>
  <si>
    <t>6.2.2  CO Emission Factor</t>
  </si>
  <si>
    <t>6.2.3  PM Emission Factors</t>
  </si>
  <si>
    <t>6.3  Potential Emission Calculations for Sow Dryer</t>
  </si>
  <si>
    <t>5. In-Line Degasser #1</t>
  </si>
  <si>
    <t>5.1  In-Line Degasser Process Rates:  Metal Throughput</t>
  </si>
  <si>
    <t>5.1.1  Metal Processing Capacity</t>
  </si>
  <si>
    <t>5.2  Documentation of Emission Factors Used for In-Line Degassers</t>
  </si>
  <si>
    <t>5.2.1  PM &amp; HAPs Emission Factors</t>
  </si>
  <si>
    <t>Mercury, gaseous Emission Factor (Normalized to PM Emitted)</t>
  </si>
  <si>
    <t>lb Mercury, gaseous/lb PM</t>
  </si>
  <si>
    <t>RTR Modeling SMACT Docket Memo Table 5 Mercury, gaseous emission factor converted from mg/kg PM to lb/lb PM</t>
  </si>
  <si>
    <t>Mercury, particulate Emission Factor (Normalized to PM Emitted)</t>
  </si>
  <si>
    <t>lb Mercury, particulate/lb PM</t>
  </si>
  <si>
    <t>RTR Modeling SMACT Docket Memo Table 5 Mercury, particulate emission factor converted from mg/kg PM to lb/lb PM</t>
  </si>
  <si>
    <t>5.00E-07 lb Antimony HAP/lb filt. PM x  0.010 lb filt. PM/ton = 5.00E-09 lb Antimony/ton</t>
  </si>
  <si>
    <t>5.00E-07 lb Arsenic HAP/lb filt. PM x  0.010 lb filt. PM/ton = 5.00E-09 lb Arsenic/ton</t>
  </si>
  <si>
    <t>5.00E-07 lb Beryllium HAP/lb filt. PM x  0.010 lb filt. PM/ton = 5.00E-09 lb Beryllium/ton</t>
  </si>
  <si>
    <t>1.90E-06 lb Cadmium HAP/lb filt. PM x  0.010 lb filt. PM/ton = 1.90E-08 lb Cadmium/ton</t>
  </si>
  <si>
    <t>4.00E-06 lb Chromium III HAP/lb filt. PM x  0.010 lb filt. PM/ton = 4.00E-08 lb Chromium III/ton</t>
  </si>
  <si>
    <t>3.00E-07 lb Chromium VI HAP/lb filt. PM x  0.010 lb filt. PM/ton = 3.00E-09 lb Chromium VI/ton</t>
  </si>
  <si>
    <t>1.10E-06 lb Cobalt HAP/lb filt. PM x  0.010 lb filt. PM/ton = 1.10E-08 lb Cobalt/ton</t>
  </si>
  <si>
    <t>5.00E-07 lb Lead HAP/lb filt. PM x  0.010 lb filt. PM/ton = 5.00E-09 lb Lead/ton</t>
  </si>
  <si>
    <t>1.00E-04 lb Manganese HAP/lb filt. PM x  0.010 lb filt. PM/ton = 1.00E-06 lb Manganese/ton</t>
  </si>
  <si>
    <t>8.00E-09 lb Mercury, elemental HAP/lb filt. PM x  0.010 lb filt. PM/ton = 8.00E-11 lb Mercury, elemental/ton</t>
  </si>
  <si>
    <t>Cont. Mercury, gaseous Emission Factor (Production Basis)</t>
  </si>
  <si>
    <t>lb Mercury, gaseous/ton</t>
  </si>
  <si>
    <t>1.00E-09 lb Mercury, gaseous HAP/lb filt. PM x  0.010 lb filt. PM/ton = 1.00E-11 lb Mercury, gaseous/ton</t>
  </si>
  <si>
    <t>Cont. Mercury, particulate Emission Factor (Production Basis)</t>
  </si>
  <si>
    <t>lb Mercury, particulate/ton</t>
  </si>
  <si>
    <t>1.00E-09 lb Mercury, particulate HAP/lb filt. PM x  0.010 lb filt. PM/ton = 1.00E-11 lb Mercury, particulate/ton</t>
  </si>
  <si>
    <t>1.40E-05 lb Nickel HAP/lb filt. PM x  0.010 lb filt. PM/ton = 1.40E-07 lb Nickel/ton</t>
  </si>
  <si>
    <t>1.90E-06 lb Selenium HAP/lb filt. PM x  0.010 lb filt. PM/ton = 1.90E-08 lb Selenium/ton</t>
  </si>
  <si>
    <t>1.25E-04 lb Total HAP/lb filt. PM x  0.010 lb filt. PM/ton = 1.25E-06 lb Total/ton</t>
  </si>
  <si>
    <t>5.3  Potential Emission Calculations for In-Line Degassers</t>
  </si>
  <si>
    <t>5.3.1  Potential Emissions Tied to Aluminum Metal Production (Stack)</t>
  </si>
  <si>
    <t>4. Holding Furnace #1</t>
  </si>
  <si>
    <t>005-1 &amp; 005-2</t>
  </si>
  <si>
    <t>4.1  Holding Furnace Process Rates:  Metal Throughput and Gas Firing Rate</t>
  </si>
  <si>
    <t>4.1.1  Metal Processing Capacity</t>
  </si>
  <si>
    <t>4.1.2  Furnace Natural Gas Firing Rate</t>
  </si>
  <si>
    <t>4.2  Documentation of Emission Factors Used for Tilting Holding Furnaces</t>
  </si>
  <si>
    <t>4.2.1  PM Emission Factors Tied to Aluminum Metal Production</t>
  </si>
  <si>
    <t>4.2.2  HCl and HAP Emission Factors Tied to Aluminum Metal Production</t>
  </si>
  <si>
    <t>4.2.3  VOC Emission Factor Tied to Aluminum Metal Production</t>
  </si>
  <si>
    <t>4.2.4  NOX Emission Factor Tied to Natural Gas Combustion</t>
  </si>
  <si>
    <t>4.2.5  CO Emission Factor Tied to Natural Gas Combustion</t>
  </si>
  <si>
    <t>4.2.6  Additional Emission Factor Tied to Natural Gas Combustion</t>
  </si>
  <si>
    <t>4.3  Potential Emission Calculations for Tilting Holding Furnaces</t>
  </si>
  <si>
    <t>4.3.1  Potential Emissions Tied to Aluminum Metal Production (Stack)</t>
  </si>
  <si>
    <t>4.3.2  Potential Emissions Tied to Natural Gas Combustion</t>
  </si>
  <si>
    <t>1.86E-05 lb Antimony HAP/lb filt. PM x  0.020 lb filt. PM/ton = 3.81E-07 lb Antimony/ton</t>
  </si>
  <si>
    <t>1.90E-06 lb Arsenic HAP/lb filt. PM x  0.020 lb filt. PM/ton = 3.89E-08 lb Arsenic/ton</t>
  </si>
  <si>
    <t>5.00E-07 lb Beryllium HAP/lb filt. PM x  0.020 lb filt. PM/ton = 1.02E-08 lb Beryllium/ton</t>
  </si>
  <si>
    <t>1.34E-05 lb Cadmium HAP/lb filt. PM x  0.020 lb filt. PM/ton = 2.74E-07 lb Cadmium/ton</t>
  </si>
  <si>
    <t>1.10E-05 lb Chromium III HAP/lb filt. PM x  0.020 lb filt. PM/ton = 2.25E-07 lb Chromium III/ton</t>
  </si>
  <si>
    <t>2.00E-07 lb Chromium VI HAP/lb filt. PM x  0.020 lb filt. PM/ton = 4.09E-09 lb Chromium VI/ton</t>
  </si>
  <si>
    <t>1.30E-06 lb Cobalt HAP/lb filt. PM x  0.020 lb filt. PM/ton = 2.66E-08 lb Cobalt/ton</t>
  </si>
  <si>
    <t>3.27E-05 lb Lead HAP/lb filt. PM x  0.020 lb filt. PM/ton = 6.69E-07 lb Lead/ton</t>
  </si>
  <si>
    <t>1.01E-04 lb Manganese HAP/lb filt. PM x  0.020 lb filt. PM/ton = 2.07E-06 lb Manganese/ton</t>
  </si>
  <si>
    <t>1.91E-07 lb Mercury, elemental HAP/lb filt. PM x  0.020 lb filt. PM/ton = 3.91E-09 lb Mercury, elemental/ton</t>
  </si>
  <si>
    <t>2.40E-08 lb Mercury, gaseous HAP/lb filt. PM x  0.020 lb filt. PM/ton = 4.91E-10 lb Mercury, gaseous/ton</t>
  </si>
  <si>
    <t>2.40E-08 lb Mercury, particulate HAP/lb filt. PM x  0.020 lb filt. PM/ton = 4.91E-10 lb Mercury, particulate/ton</t>
  </si>
  <si>
    <t>1.30E-05 lb Nickel HAP/lb filt. PM x  0.020 lb filt. PM/ton = 2.66E-07 lb Nickel/ton</t>
  </si>
  <si>
    <t>4.10E-06 lb Selenium HAP/lb filt. PM x  0.020 lb filt. PM/ton = 8.39E-08 lb Selenium/ton</t>
  </si>
  <si>
    <t>1.98E-04 lb Total HAP/lb filt. PM x  0.020 lb filt. PM/ton = 4.05E-06 lb Total/ton</t>
  </si>
  <si>
    <t>3. Melting Furnaces #1-2</t>
  </si>
  <si>
    <t>3.1  Melting Furnace Process Rates:  Metal Throughput and Gas Firing Rate</t>
  </si>
  <si>
    <t>3.1.1  Metal Processing Capacity</t>
  </si>
  <si>
    <t>3.1.2  Furnace Natural Gas Firing Rate</t>
  </si>
  <si>
    <t>3.2  Documentation of Emission Factors Used for Sidewell Melting Furnaces</t>
  </si>
  <si>
    <t>3.2.1  PM Emission Factors Tied to Aluminum Metal Production</t>
  </si>
  <si>
    <t>3.2.2  HCl Emission Factor Tied to Aluminum Metal Production</t>
  </si>
  <si>
    <t>3.2.3  D/F Emission Factor Tied to Aluminum Metal Production</t>
  </si>
  <si>
    <t>3.2.4  NOX, CO, VOC Emission Factor Tied to Aluminum Metal Production</t>
  </si>
  <si>
    <t>3.2.5  NOX Emission Factor Tied to Natural Gas Combustion</t>
  </si>
  <si>
    <t>3.2.6  CO Emission Factor Tied to Natural Gas Combustion</t>
  </si>
  <si>
    <t>3.2.7  Metal HAP Emission Factors Tied to Aluminum Metal Production</t>
  </si>
  <si>
    <t>3.2.8  Additional Emission Factors Tied to Natural Gas Combustion</t>
  </si>
  <si>
    <t>3.3  Potential Emission Calculations for Sidewell Melting Furnaces</t>
  </si>
  <si>
    <t>3.3.1  Potential Emissions Tied to Aluminum Metal Production (Stack) for Melting Furnace #1</t>
  </si>
  <si>
    <t>3.3.2  Potential Emissions Tied to Aluminum Metal Production (Stack) for Melting Furnace #2</t>
  </si>
  <si>
    <t>3.3.3  Potential Emissions Tied to Natural Gas Combustion for Melting Furnaces #1 and #2</t>
  </si>
  <si>
    <t>003-1 through 003-2 &amp; 004-1 through 004-2</t>
  </si>
  <si>
    <t>Melting Furnace #1 &amp; Melting Furnace #2</t>
  </si>
  <si>
    <t>= 2.10E-04 gr D/F/ton / 7,000 gr/lb</t>
  </si>
  <si>
    <t>= 3.00E-08 gr D/F/ton * 0.0458 Average Congener Weight Fraction</t>
  </si>
  <si>
    <t>= 3.00E-08 gr D/F/ton * 0.0818 Average Congener Weight Fraction</t>
  </si>
  <si>
    <t>= 3.00E-08 gr D/F/ton * 0.0177 Average Congener Weight Fraction</t>
  </si>
  <si>
    <t>= 3.00E-08 gr D/F/ton * 0.0188 Average Congener Weight Fraction</t>
  </si>
  <si>
    <t>= 3.00E-08 gr D/F/ton * 0.0711 Average Congener Weight Fraction</t>
  </si>
  <si>
    <t>= 3.00E-08 gr D/F/ton * 0.0191 Average Congener Weight Fraction</t>
  </si>
  <si>
    <t>= 3.00E-08 gr D/F/ton * 0.0608 Average Congener Weight Fraction</t>
  </si>
  <si>
    <t>= 3.00E-08 gr D/F/ton * 0.0148 Average Congener Weight Fraction</t>
  </si>
  <si>
    <t>= 3.00E-08 gr D/F/ton * 0.0187 Average Congener Weight Fraction</t>
  </si>
  <si>
    <t>= 3.00E-08 gr D/F/ton * 0.0313 Average Congener Weight Fraction</t>
  </si>
  <si>
    <t>= 3.00E-08 gr D/F/ton * 0.0739 Average Congener Weight Fraction</t>
  </si>
  <si>
    <t>= 3.00E-08 gr D/F/ton * 0.0575 Average Congener Weight Fraction</t>
  </si>
  <si>
    <t>= 3.00E-08 gr D/F/ton * 0.2125 Average Congener Weight Fraction</t>
  </si>
  <si>
    <t>= 3.00E-08 gr D/F/ton * 0.0234 Average Congener Weight Fraction</t>
  </si>
  <si>
    <t>= 3.00E-08 gr D/F/ton * 0.1628 Average Congener Weight Fraction</t>
  </si>
  <si>
    <t>= 3.00E-08 gr D/F/ton * 0.0583 Average Congener Weight Fraction</t>
  </si>
  <si>
    <t>= 3.00E-08 gr D/F/ton * 0.0386 Average Congener Weight Fraction</t>
  </si>
  <si>
    <t>1.86E-05 lb Antimony HAP/lb filt. PM x  0.084 lb filt. PM/ton = 1.55E-06 lb Antimony/ton</t>
  </si>
  <si>
    <t>1.90E-06 lb Arsenic HAP/lb filt. PM x  0.084 lb filt. PM/ton = 1.59E-07 lb Arsenic/ton</t>
  </si>
  <si>
    <t>5.00E-07 lb Beryllium HAP/lb filt. PM x  0.084 lb filt. PM/ton = 4.18E-08 lb Beryllium/ton</t>
  </si>
  <si>
    <t>1.34E-05 lb Cadmium HAP/lb filt. PM x  0.084 lb filt. PM/ton = 1.12E-06 lb Cadmium/ton</t>
  </si>
  <si>
    <t>1.10E-05 lb Chromium III HAP/lb filt. PM x  0.084 lb filt. PM/ton = 9.19E-07 lb Chromium III/ton</t>
  </si>
  <si>
    <t>2.00E-07 lb Chromium VI HAP/lb filt. PM x  0.084 lb filt. PM/ton = 1.67E-08 lb Chromium VI/ton</t>
  </si>
  <si>
    <t>1.30E-06 lb Cobalt HAP/lb filt. PM x  0.084 lb filt. PM/ton = 1.09E-07 lb Cobalt/ton</t>
  </si>
  <si>
    <t>3.27E-05 lb Lead HAP/lb filt. PM x  0.084 lb filt. PM/ton = 2.73E-06 lb Lead/ton</t>
  </si>
  <si>
    <t>1.01E-04 lb Manganese HAP/lb filt. PM x  0.084 lb filt. PM/ton = 8.44E-06 lb Manganese/ton</t>
  </si>
  <si>
    <t>1.91E-07 lb Mercury, elemental HAP/lb filt. PM x  0.084 lb filt. PM/ton = 1.60E-08 lb Mercury, elemental/ton</t>
  </si>
  <si>
    <t>2.40E-08 lb Mercury, gaseous HAP/lb filt. PM x  0.084 lb filt. PM/ton = 2.01E-09 lb Mercury, gaseous/ton</t>
  </si>
  <si>
    <t>2.40E-08 lb Mercury, particulate HAP/lb filt. PM x  0.084 lb filt. PM/ton = 2.01E-09 lb Mercury, particulate/ton</t>
  </si>
  <si>
    <t>1.30E-05 lb Nickel HAP/lb filt. PM x  0.084 lb filt. PM/ton = 1.09E-06 lb Nickel/ton</t>
  </si>
  <si>
    <t>4.10E-06 lb Selenium HAP/lb filt. PM x  0.084 lb filt. PM/ton = 3.43E-07 lb Selenium/ton</t>
  </si>
  <si>
    <t>1.98E-04 lb Total HAP/lb filt. PM x  0.084 lb filt. PM/ton = 1.65E-05 lb Total/ton</t>
  </si>
  <si>
    <t>1.86E-05 lb Antimony HAP/lb filt. PM x  0.076 lb filt. PM/ton = 1.41E-06 lb Antimony/ton</t>
  </si>
  <si>
    <t>1.90E-06 lb Arsenic HAP/lb filt. PM x  0.076 lb filt. PM/ton = 1.44E-07 lb Arsenic/ton</t>
  </si>
  <si>
    <t>5.00E-07 lb Beryllium HAP/lb filt. PM x  0.076 lb filt. PM/ton = 3.80E-08 lb Beryllium/ton</t>
  </si>
  <si>
    <t>1.34E-05 lb Cadmium HAP/lb filt. PM x  0.076 lb filt. PM/ton = 1.02E-06 lb Cadmium/ton</t>
  </si>
  <si>
    <t>1.10E-05 lb Chromium III HAP/lb filt. PM x  0.076 lb filt. PM/ton = 8.36E-07 lb Chromium III/ton</t>
  </si>
  <si>
    <t>2.00E-07 lb Chromium VI HAP/lb filt. PM x  0.076 lb filt. PM/ton = 1.52E-08 lb Chromium VI/ton</t>
  </si>
  <si>
    <t>1.30E-06 lb Cobalt HAP/lb filt. PM x  0.076 lb filt. PM/ton = 9.88E-08 lb Cobalt/ton</t>
  </si>
  <si>
    <t>3.27E-05 lb Lead HAP/lb filt. PM x  0.076 lb filt. PM/ton = 2.48E-06 lb Lead/ton</t>
  </si>
  <si>
    <t>1.01E-04 lb Manganese HAP/lb filt. PM x  0.076 lb filt. PM/ton = 7.67E-06 lb Manganese/ton</t>
  </si>
  <si>
    <t>1.91E-07 lb Mercury, elemental HAP/lb filt. PM x  0.076 lb filt. PM/ton = 1.45E-08 lb Mercury, elemental/ton</t>
  </si>
  <si>
    <t>2.40E-08 lb Mercury, gaseous HAP/lb filt. PM x  0.076 lb filt. PM/ton = 1.82E-09 lb Mercury, gaseous/ton</t>
  </si>
  <si>
    <t>2.40E-08 lb Mercury, particulate HAP/lb filt. PM x  0.076 lb filt. PM/ton = 1.82E-09 lb Mercury, particulate/ton</t>
  </si>
  <si>
    <t>1.30E-05 lb Nickel HAP/lb filt. PM x  0.076 lb filt. PM/ton = 9.88E-07 lb Nickel/ton</t>
  </si>
  <si>
    <t>4.10E-06 lb Selenium HAP/lb filt. PM x  0.076 lb filt. PM/ton = 3.12E-07 lb Selenium/ton</t>
  </si>
  <si>
    <t>1.98E-04 lb Total HAP/lb filt. PM x  0.076 lb filt. PM/ton = 1.50E-05 lb Total/ton</t>
  </si>
  <si>
    <t>002-1 through 002-2</t>
  </si>
  <si>
    <t>= 9.00E-11 gr D/F/ton * 0.0458 Average Congener Weight Fraction</t>
  </si>
  <si>
    <t>= 4.12E-12 gr D/F/ton * 0.0818 Average Congener Weight Fraction</t>
  </si>
  <si>
    <t>= 7.36E-12 gr D/F/ton * 0.0177 Average Congener Weight Fraction</t>
  </si>
  <si>
    <t>= 1.59E-12 gr D/F/ton * 0.0188 Average Congener Weight Fraction</t>
  </si>
  <si>
    <t>= 1.69E-12 gr D/F/ton * 0.0711 Average Congener Weight Fraction</t>
  </si>
  <si>
    <t>= 6.40E-12 gr D/F/ton * 0.0191 Average Congener Weight Fraction</t>
  </si>
  <si>
    <t>= 1.72E-12 gr D/F/ton * 0.0608 Average Congener Weight Fraction</t>
  </si>
  <si>
    <t>= 5.47E-12 gr D/F/ton * 0.0148 Average Congener Weight Fraction</t>
  </si>
  <si>
    <t>= 1.33E-12 gr D/F/ton * 0.0187 Average Congener Weight Fraction</t>
  </si>
  <si>
    <t>= 1.68E-12 gr D/F/ton * 0.0313 Average Congener Weight Fraction</t>
  </si>
  <si>
    <t>= 2.82E-12 gr D/F/ton * 0.0739 Average Congener Weight Fraction</t>
  </si>
  <si>
    <t>= 6.65E-12 gr D/F/ton * 0.0575 Average Congener Weight Fraction</t>
  </si>
  <si>
    <t>= 5.18E-12 gr D/F/ton * 0.2125 Average Congener Weight Fraction</t>
  </si>
  <si>
    <t>= 1.91E-11 gr D/F/ton * 0.0234 Average Congener Weight Fraction</t>
  </si>
  <si>
    <t>= 2.11E-12 gr D/F/ton * 0.1628 Average Congener Weight Fraction</t>
  </si>
  <si>
    <t>= 1.47E-11 gr D/F/ton * 0.0583 Average Congener Weight Fraction</t>
  </si>
  <si>
    <t>= 5.25E-12 gr D/F/ton * 0.0386 Average Congener Weight Fraction</t>
  </si>
  <si>
    <t>1,2,3,4,6,7,8-heptachlorodibenzo-p-dioxin Emission Factor</t>
  </si>
  <si>
    <t>1,2,3,4,6,7,8-heptachlorodibenzo-p-furan Emission Factor</t>
  </si>
  <si>
    <t>1,2,3,4,7,8,9-heptachlorodibenzo-p-furan Emission Factor</t>
  </si>
  <si>
    <t>1,2,3,4,7,8-hexachlorodibenzo-p-dioxin Emission Factor</t>
  </si>
  <si>
    <t>1,2,3,4,7,8-hexachlorodibenzo-p-furan Emission Factor</t>
  </si>
  <si>
    <t>1,2,3,6,7,8-hexachlorodibenzo-p-dioxin Emission Factor</t>
  </si>
  <si>
    <t>1,2,3,6,7,8-hexachlorodibenzo-p-furan Emission Factor</t>
  </si>
  <si>
    <t>1,2,3,7,8,9-hexachlorodibenzo-p-dioxin Emission Factor</t>
  </si>
  <si>
    <t>1,2,3,7,8,9-hexachlorodibenzo-p-furan Emission Factor</t>
  </si>
  <si>
    <t>1,2,3,7,8-pentachlorodibenzo-p-dioxin Emission Factor</t>
  </si>
  <si>
    <t>1,2,3,7,8-pentachlorodibenzo-p-furan Emission Factor</t>
  </si>
  <si>
    <t>2,3,4,6,7,8-hexachlorodibenzo-p-furan Emission Factor</t>
  </si>
  <si>
    <t>2,3,4,7,8-pentachlorodibenzo-p-furan Emission Factor</t>
  </si>
  <si>
    <t>2,3,7,8-tetrachlorodibenzo-p-dioxin Emission Factor</t>
  </si>
  <si>
    <t>2,3,7,8-tetrachlorodibenzo-p-furan Emission Factor</t>
  </si>
  <si>
    <t>Octachlorodibenzo-p-dioxin Emission Factor</t>
  </si>
  <si>
    <t>Octachlorodibenzo-p-furan Emission Factor</t>
  </si>
  <si>
    <t>2. Rotary Decoater</t>
  </si>
  <si>
    <t>2.1  Decoater Process Rates:  Metal Throughput and Gas Firing Rate</t>
  </si>
  <si>
    <t>2.1.1  Metal Processing Capacity</t>
  </si>
  <si>
    <t>2.1.2  Decoater Natural Gas Firing Rate</t>
  </si>
  <si>
    <t>2.2  Documentation of Emission Factors Used for the Decoater</t>
  </si>
  <si>
    <t>2.2.1  PM Emission Factors Tied to Aluminum Metal Production</t>
  </si>
  <si>
    <t>2.2.2  HCl Emission Factor Tied to Aluminum Metal Production</t>
  </si>
  <si>
    <t>2.2.3  D/F Emission Factor Tied to Aluminum Metal Production</t>
  </si>
  <si>
    <t>2.2.4  NOX, CO, VOC Emission Factor Tied to Aluminum Metal Production</t>
  </si>
  <si>
    <t>2.2.5  GHG Emission Factors Tied to Aluminum Metal Production</t>
  </si>
  <si>
    <t>2.2.6  Metal HAP Emission Factors Tied to Aluminum Metal Production</t>
  </si>
  <si>
    <t>5.56E-05 lb Antimony HAP/lb filt. PM x  0.048 lb filt. PM/ton = 2.64E-06 lb Antimony/ton</t>
  </si>
  <si>
    <t>4.30E-06 lb Arsenic HAP/lb filt. PM x  0.048 lb filt. PM/ton = 2.04E-07 lb Arsenic/ton</t>
  </si>
  <si>
    <t>2.00E-06 lb Beryllium HAP/lb filt. PM x  0.048 lb filt. PM/ton = 9.51E-08 lb Beryllium/ton</t>
  </si>
  <si>
    <t>3.48E-05 lb Cadmium HAP/lb filt. PM x  0.048 lb filt. PM/ton = 1.65E-06 lb Cadmium/ton</t>
  </si>
  <si>
    <t>1.68E-04 lb Chromium III HAP/lb filt. PM x  0.048 lb filt. PM/ton = 7.99E-06 lb Chromium III/ton</t>
  </si>
  <si>
    <t>2.00E-07 lb Chromium VI HAP/lb filt. PM x  0.048 lb filt. PM/ton = 9.51E-09 lb Chromium VI/ton</t>
  </si>
  <si>
    <t>9.40E-06 lb Cobalt HAP/lb filt. PM x  0.048 lb filt. PM/ton = 4.47E-07 lb Cobalt/ton</t>
  </si>
  <si>
    <t>4.17E-04 lb Lead HAP/lb filt. PM x  0.048 lb filt. PM/ton = 1.98E-05 lb Lead/ton</t>
  </si>
  <si>
    <t>6.27E-04 lb Manganese HAP/lb filt. PM x  0.048 lb filt. PM/ton = 2.98E-05 lb Manganese/ton</t>
  </si>
  <si>
    <t>4.90E-07 lb Mercury, elemental HAP/lb filt. PM x  0.048 lb filt. PM/ton = 2.33E-08 lb Mercury, elemental/ton</t>
  </si>
  <si>
    <t>6.00E-08 lb Mercury, gaseous HAP/lb filt. PM x  0.048 lb filt. PM/ton = 2.85E-09 lb Mercury, gaseous/ton</t>
  </si>
  <si>
    <t>6.00E-08 lb Mercury, particulate HAP/lb filt. PM x  0.048 lb filt. PM/ton = 2.85E-09 lb Mercury, particulate/ton</t>
  </si>
  <si>
    <t>7.90E-05 lb Nickel HAP/lb filt. PM x  0.048 lb filt. PM/ton = 3.76E-06 lb Nickel/ton</t>
  </si>
  <si>
    <t>2.31E-05 lb Selenium HAP/lb filt. PM x  0.048 lb filt. PM/ton = 1.10E-06 lb Selenium/ton</t>
  </si>
  <si>
    <t>1.42E-03 lb metal HAP/lb filt. PM x  0.048 lb filt. PM/ton = 6.76E-05 lb metal HAP/ton</t>
  </si>
  <si>
    <t>Acrylonitrile HAP Emission Factor (Production Basis)</t>
  </si>
  <si>
    <t>Benzene HAP Emission Factor (Production Basis)</t>
  </si>
  <si>
    <t>Carbon disulfide HAP Emission Factor (Production Basis)</t>
  </si>
  <si>
    <t>Carbon tetrachloride HAP Emission Factor (Production Basis)</t>
  </si>
  <si>
    <t>Chloroform HAP Emission Factor (Production Basis)</t>
  </si>
  <si>
    <t>1,2-Dichloroethane HAP Emission Factor (Production Basis)</t>
  </si>
  <si>
    <t>Methylene chloride HAP Emission Factor (Production Basis)</t>
  </si>
  <si>
    <t>Tetrachloroethene HAP Emission Factor (Production Basis)</t>
  </si>
  <si>
    <t>Toluene HAP Emission Factor (Production Basis)</t>
  </si>
  <si>
    <t>Trichloroethene HAP Emission Factor (Production Basis)</t>
  </si>
  <si>
    <t>Acenaphthene HAP Emission Factor (Production Basis)</t>
  </si>
  <si>
    <t>Acenaphthylene HAP Emission Factor (Production Basis)</t>
  </si>
  <si>
    <t>Anthracene HAP Emission Factor (Production Basis)</t>
  </si>
  <si>
    <t>Benzo(a)anthracene HAP Emission Factor (Production Basis)</t>
  </si>
  <si>
    <t>Benzo(b)fluoranthene HAP Emission Factor (Production Basis)</t>
  </si>
  <si>
    <t>Benzo(g,h,i)perylene HAP Emission Factor (Production Basis)</t>
  </si>
  <si>
    <t>Chrysene HAP Emission Factor (Production Basis)</t>
  </si>
  <si>
    <t>Fluoranthene HAP Emission Factor (Production Basis)</t>
  </si>
  <si>
    <t>Fluorene HAP Emission Factor (Production Basis)</t>
  </si>
  <si>
    <t>Naphthalene HAP Emission Factor (Production Basis)</t>
  </si>
  <si>
    <t>Phenanthrene HAP Emission Factor (Production Basis)</t>
  </si>
  <si>
    <t>Pyrene HAP Emission Factor (Production Basis)</t>
  </si>
  <si>
    <t>2.2.8  CO Emission Factor Tied to Natural Gas Combustion</t>
  </si>
  <si>
    <t>2.2.9  GHG Emission Factor Tied to Natural Gas Combustion</t>
  </si>
  <si>
    <t>2.2.10  HAP/Air Toxics Emission Factor Tied to Natural Gas Combustion</t>
  </si>
  <si>
    <t>2.2.11  Additional Emission Factors Tied to Natural Gas Combustion</t>
  </si>
  <si>
    <t>2.3  Potential Emission Calculations for the Decoater</t>
  </si>
  <si>
    <t>2.3.1  Potential Emissions Tied to Aluminum Metal Production (Stack)</t>
  </si>
  <si>
    <t>2.3.2  Potential Emissions Tied to Natural Gas Combustion</t>
  </si>
  <si>
    <t>2.2.7  Organic HAP Emission Factors Tied to Aluminum Metal Production</t>
  </si>
  <si>
    <t>1. Scrap Processing System</t>
  </si>
  <si>
    <t>1.1  Scrap Processing System Process Rates:  Metal Throughput</t>
  </si>
  <si>
    <t>1.1.1  Scrap Processing System Metal Processing Capacity</t>
  </si>
  <si>
    <t>1.2  Baghouse Stack PM Emission Factor for Aluminum Scrap Processing System</t>
  </si>
  <si>
    <t>1.2.1  PM/PM10/PM2.5 Baghouse Stack Emission Factors for Scrap Processing System #1</t>
  </si>
  <si>
    <t>1.2  HAP/Air Toxics Emissions Estimate for Aluminum Scrap Processing Lines</t>
  </si>
  <si>
    <t>1.3  Potential Emission Calculations for the Scrap Processing System</t>
  </si>
  <si>
    <t>1.3.1  Scrap Processing System #1 Baghouse Stack Emissions</t>
  </si>
  <si>
    <t>= 1.14E-06 lb VOC/scf x 65,000  acfm x (460 + 77)/(460 + 350 deg. F) x 60 min/hr /34.4 ton/hr</t>
  </si>
  <si>
    <t>= 150,000 acfm / (460+300) x (460+68)</t>
  </si>
  <si>
    <t>= 100,000 acfm / (460+300) x (460+68)</t>
  </si>
  <si>
    <t>Equivalent to 110,000 acfm flow capacity of Hot Baghouse #1 and nominal stack exit temperature of 300 deg. F and assuming minimal moisture content</t>
  </si>
  <si>
    <t>Potential emissions for PM are estimated using an emission factor derived from the baghouse's emissions performance (as exit grain loading) design basis. Emission factors are presented as the expected exit grain loading associated with the baghouse converted to a lb/ton Al processed basis using the flow capacity of the baghouse and the rated aluminum throughput capacity of the associated scrap processing system equipment.</t>
  </si>
  <si>
    <t>1. Aluminum Dynamics, Benson Facility - Emission Unit Index</t>
  </si>
  <si>
    <t>The HCl emission factor is based on a calculated upper prediction limit (UPL) from stack test results for similar units located at Logan Aluminum (Russellville, KY) and Constellium (Muscle Shoals, AL) published in WebFIRE where the UPL analysis was performed on 25 individual SMACT test runs of at a confidence level of 90%.</t>
  </si>
  <si>
    <t>Based on the dimensions of the Dross House and flow capacity of the baghouse, candidate vendors have indicated an achievable capture efficiency for the Dross House in the range of 90% to 95%. ADI has applied the minimum capture efficiency estimate to ensure the conservatism of the resulting potential emissions assigned to the Dross House for assessing the Benson facility's air permitting source classification.</t>
  </si>
  <si>
    <t>The methodologies indicated in AP42 Chapter 13.2.1 were used to quantify the potential particulate emissions generated by truck traffic at the Benson facility.</t>
  </si>
  <si>
    <t>The methodologies indicated in AP42 Chapter 13.2.2 were used to quantify the potential particulate emissions generated by mobile equipment traffic on unpaved storage yards at the Benson facility.</t>
  </si>
  <si>
    <t>-</t>
  </si>
  <si>
    <t xml:space="preserve">    R18-2-101.101 - For "Permitting Exemption Thresholds"</t>
  </si>
  <si>
    <t xml:space="preserve">    R18-2-101.75 - For "Major Source"</t>
  </si>
  <si>
    <t xml:space="preserve">    R18-2-101.131 - For "Significant"</t>
  </si>
  <si>
    <t xml:space="preserve">    R18-2-101.110 - For "Potential to Emit"</t>
  </si>
  <si>
    <t>No</t>
  </si>
  <si>
    <t>Maximum Single HAP - HCl</t>
  </si>
  <si>
    <t>Yes</t>
  </si>
  <si>
    <t>NOx</t>
  </si>
  <si>
    <t>Less than Registration/Permitting Exemption Thresholds?</t>
  </si>
  <si>
    <t>Less than Class II Thresholds?</t>
  </si>
  <si>
    <t>Less than Title V Thresholds?</t>
  </si>
  <si>
    <t>Class I Title V Major Source Thresholds</t>
  </si>
  <si>
    <t>Less than PSD Thresholds?</t>
  </si>
  <si>
    <t>Class I PSD Major Thresholds</t>
  </si>
  <si>
    <t xml:space="preserve">Permit Applicability Evaluation </t>
  </si>
  <si>
    <r>
      <t xml:space="preserve">Regulated NSR Pollutant? </t>
    </r>
    <r>
      <rPr>
        <b/>
        <vertAlign val="superscript"/>
        <sz val="10"/>
        <color theme="1"/>
        <rFont val="Arial Narrow"/>
        <family val="2"/>
      </rPr>
      <t>2</t>
    </r>
  </si>
  <si>
    <r>
      <t xml:space="preserve">Estimated Potential Emissions (tpy) </t>
    </r>
    <r>
      <rPr>
        <b/>
        <vertAlign val="superscript"/>
        <sz val="10"/>
        <color theme="1"/>
        <rFont val="Arial Narrow"/>
        <family val="2"/>
      </rPr>
      <t>1,2</t>
    </r>
  </si>
  <si>
    <r>
      <t xml:space="preserve">Non-Fugitive &amp; Fugitive </t>
    </r>
    <r>
      <rPr>
        <b/>
        <vertAlign val="superscript"/>
        <sz val="10"/>
        <color theme="1"/>
        <rFont val="Arial Narrow"/>
        <family val="2"/>
      </rPr>
      <t>3</t>
    </r>
  </si>
  <si>
    <r>
      <t xml:space="preserve">Significant/Class II Thresholds </t>
    </r>
    <r>
      <rPr>
        <b/>
        <vertAlign val="superscript"/>
        <sz val="10"/>
        <color theme="1"/>
        <rFont val="Arial Narrow"/>
        <family val="2"/>
      </rPr>
      <t>2</t>
    </r>
  </si>
  <si>
    <r>
      <t xml:space="preserve">Permitting Exemption Thresholds </t>
    </r>
    <r>
      <rPr>
        <b/>
        <vertAlign val="superscript"/>
        <sz val="10"/>
        <color theme="1"/>
        <rFont val="Arial Narrow"/>
        <family val="2"/>
      </rPr>
      <t>2</t>
    </r>
  </si>
  <si>
    <r>
      <t xml:space="preserve">(tpy) </t>
    </r>
    <r>
      <rPr>
        <b/>
        <vertAlign val="superscript"/>
        <sz val="10"/>
        <color theme="1"/>
        <rFont val="Arial Narrow"/>
        <family val="2"/>
      </rPr>
      <t>2</t>
    </r>
  </si>
  <si>
    <r>
      <t>PM</t>
    </r>
    <r>
      <rPr>
        <vertAlign val="subscript"/>
        <sz val="10"/>
        <color theme="1"/>
        <rFont val="Arial Narrow"/>
        <family val="2"/>
      </rPr>
      <t>10</t>
    </r>
  </si>
  <si>
    <r>
      <t>PM</t>
    </r>
    <r>
      <rPr>
        <vertAlign val="subscript"/>
        <sz val="10"/>
        <color theme="1"/>
        <rFont val="Arial Narrow"/>
        <family val="2"/>
      </rPr>
      <t>2.5</t>
    </r>
  </si>
  <si>
    <r>
      <t>SO</t>
    </r>
    <r>
      <rPr>
        <vertAlign val="subscript"/>
        <sz val="10"/>
        <color theme="1"/>
        <rFont val="Arial Narrow"/>
        <family val="2"/>
      </rPr>
      <t>2</t>
    </r>
  </si>
  <si>
    <r>
      <t>CO</t>
    </r>
    <r>
      <rPr>
        <vertAlign val="subscript"/>
        <sz val="10"/>
        <color theme="1"/>
        <rFont val="Arial Narrow"/>
        <family val="2"/>
      </rPr>
      <t>2</t>
    </r>
    <r>
      <rPr>
        <sz val="10"/>
        <color theme="1"/>
        <rFont val="Arial Narrow"/>
        <family val="2"/>
      </rPr>
      <t>e</t>
    </r>
    <r>
      <rPr>
        <vertAlign val="superscript"/>
        <sz val="10"/>
        <color theme="1"/>
        <rFont val="Arial Narrow"/>
        <family val="2"/>
      </rPr>
      <t>4</t>
    </r>
  </si>
  <si>
    <t>2. Aluminum Dynamics, Benson Facility - Potential to Emit</t>
  </si>
  <si>
    <r>
      <t>1.</t>
    </r>
    <r>
      <rPr>
        <sz val="10"/>
        <color theme="1"/>
        <rFont val="Arial Narrow"/>
        <family val="2"/>
      </rPr>
      <t xml:space="preserve">  PM, PM</t>
    </r>
    <r>
      <rPr>
        <vertAlign val="subscript"/>
        <sz val="10"/>
        <color theme="1"/>
        <rFont val="Arial Narrow"/>
        <family val="2"/>
      </rPr>
      <t>10</t>
    </r>
    <r>
      <rPr>
        <sz val="10"/>
        <color theme="1"/>
        <rFont val="Arial Narrow"/>
        <family val="2"/>
      </rPr>
      <t>, and PM</t>
    </r>
    <r>
      <rPr>
        <vertAlign val="subscript"/>
        <sz val="10"/>
        <color theme="1"/>
        <rFont val="Arial Narrow"/>
        <family val="2"/>
      </rPr>
      <t>2.5</t>
    </r>
    <r>
      <rPr>
        <sz val="10"/>
        <color theme="1"/>
        <rFont val="Arial Narrow"/>
        <family val="2"/>
      </rPr>
      <t xml:space="preserve"> include both filterable and condensable fractions, which conservatively overestimates PM emissions from an NSR perspective.</t>
    </r>
  </si>
  <si>
    <r>
      <t>2.</t>
    </r>
    <r>
      <rPr>
        <sz val="10"/>
        <color theme="1"/>
        <rFont val="Arial Narrow"/>
        <family val="2"/>
      </rPr>
      <t xml:space="preserve"> Per Arizona Administrative Code (A.A.C)   </t>
    </r>
  </si>
  <si>
    <r>
      <t>3.</t>
    </r>
    <r>
      <rPr>
        <sz val="10"/>
        <color theme="1"/>
        <rFont val="Arial Narrow"/>
        <family val="2"/>
      </rPr>
      <t xml:space="preserve">  Per A.A.C. R18-2-302.F "The fugitive emissions of a stationary source shall not be considered in determining whether the source requires a Class II permit under subsection (B)(2)(a) or (b) or a registration under subsection (B)(3)(a) or (d), unless the source belongs to a section 302(j) category." ADI Benson is categorized as a Clean Air Act Section 302(j) source. Hence, non-fugitive and fugitive emissions are used for permit applicability evaluation.</t>
    </r>
  </si>
  <si>
    <r>
      <t>4.</t>
    </r>
    <r>
      <rPr>
        <sz val="10"/>
        <color rgb="FF000000"/>
        <rFont val="Arial Narrow"/>
        <family val="2"/>
      </rPr>
      <t xml:space="preserve"> Sources exceeding 100,000 tons of CO</t>
    </r>
    <r>
      <rPr>
        <vertAlign val="subscript"/>
        <sz val="10"/>
        <color rgb="FF000000"/>
        <rFont val="Arial Narrow"/>
        <family val="2"/>
      </rPr>
      <t>2</t>
    </r>
    <r>
      <rPr>
        <sz val="10"/>
        <color rgb="FF000000"/>
        <rFont val="Arial Narrow"/>
        <family val="2"/>
      </rPr>
      <t>e are only subject to PSD if they also trigger PSD for another regulated NSR pollutant. The Benson Facility does not trigger PSD for any other NSR pollutant. While CO2e is not included under the definition of “regulated NSR pollutant” at A.A.C. R18-2-101.124, GHGs are considered a “regulated NSR pollutant” under the federal Prevention of Significant Deterioration (PSD) program at 40 C.F.R. § 52.21(b)(50). ADI  is therefore providing estimates of GHG (i.e., CO2e) emissions for purposes of demonstrating non-applicability of the federal PSD program for GHGs, which ADEQ implements via a delegation agreement with EPA.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</si>
</sst>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000"/>
    <numFmt numFmtId="165" formatCode="0.000"/>
    <numFmt numFmtId="166" formatCode="0.0"/>
    <numFmt numFmtId="167" formatCode="#,##0.000"/>
    <numFmt numFmtId="168" formatCode="#,##0.0"/>
    <numFmt numFmtId="169" formatCode="0.00000"/>
    <numFmt numFmtId="170" formatCode="#,##0.0000"/>
    <numFmt numFmtId="171" formatCode="0.0%"/>
    <numFmt numFmtId="172" formatCode="0.0E+00"/>
    <numFmt numFmtId="173" formatCode="#,##0.00000"/>
  </numFmts>
  <fonts count="53" x14ac:knownFonts="1">
    <font>
      <sz val="11"/>
      <color theme="1"/>
      <name val="Calibri"/>
      <family val="2"/>
      <scheme val="minor"/>
    </font>
    <font>
      <sz val="10"/>
      <name val="Arial Narrow"/>
      <family val="2"/>
    </font>
    <font>
      <b/>
      <sz val="10"/>
      <color rgb="FFC00000"/>
      <name val="Arial Narrow"/>
      <family val="2"/>
    </font>
    <font>
      <b/>
      <sz val="14"/>
      <name val="Arial Narrow"/>
      <family val="2"/>
    </font>
    <font>
      <sz val="9"/>
      <name val="Arial Narrow"/>
      <family val="2"/>
    </font>
    <font>
      <b/>
      <sz val="10"/>
      <color rgb="FF0000FF"/>
      <name val="Arial Narrow"/>
      <family val="2"/>
    </font>
    <font>
      <b/>
      <sz val="10"/>
      <name val="Arial Narrow"/>
      <family val="2"/>
    </font>
    <font>
      <sz val="10"/>
      <color indexed="57"/>
      <name val="Arial Narrow"/>
      <family val="2"/>
    </font>
    <font>
      <sz val="10"/>
      <name val="Arial"/>
      <family val="2"/>
    </font>
    <font>
      <sz val="10"/>
      <color rgb="FF339966"/>
      <name val="Arial Narrow"/>
      <family val="2"/>
    </font>
    <font>
      <sz val="10"/>
      <color theme="1"/>
      <name val="Arial Narrow"/>
      <family val="2"/>
    </font>
    <font>
      <sz val="9"/>
      <color rgb="FF0000FF"/>
      <name val="Arial Narrow"/>
      <family val="2"/>
    </font>
    <font>
      <b/>
      <sz val="14"/>
      <color indexed="8"/>
      <name val="Arial Narrow"/>
      <family val="2"/>
    </font>
    <font>
      <sz val="9"/>
      <color rgb="FF339966"/>
      <name val="Arial Narrow"/>
      <family val="2"/>
    </font>
    <font>
      <sz val="10"/>
      <color indexed="8"/>
      <name val="Arial"/>
      <family val="2"/>
    </font>
    <font>
      <sz val="9"/>
      <color indexed="57"/>
      <name val="Arial Narrow"/>
      <family val="2"/>
    </font>
    <font>
      <b/>
      <sz val="12"/>
      <name val="Arial Narrow"/>
      <family val="2"/>
    </font>
    <font>
      <sz val="9"/>
      <color indexed="12"/>
      <name val="Arial Narrow"/>
      <family val="2"/>
    </font>
    <font>
      <b/>
      <sz val="10"/>
      <color theme="1"/>
      <name val="Arial Narrow"/>
      <family val="2"/>
    </font>
    <font>
      <vertAlign val="subscript"/>
      <sz val="10"/>
      <name val="Arial Narrow"/>
      <family val="2"/>
    </font>
    <font>
      <sz val="10"/>
      <color rgb="FF0000FF"/>
      <name val="Arial Narrow"/>
      <family val="2"/>
    </font>
    <font>
      <vertAlign val="superscript"/>
      <sz val="10"/>
      <name val="Arial Narrow"/>
      <family val="2"/>
    </font>
    <font>
      <i/>
      <sz val="10"/>
      <name val="Arial Narrow"/>
      <family val="2"/>
    </font>
    <font>
      <b/>
      <sz val="10"/>
      <color rgb="FF339966"/>
      <name val="Arial Narrow"/>
      <family val="2"/>
    </font>
    <font>
      <sz val="8"/>
      <name val="Calibri"/>
      <family val="2"/>
      <scheme val="minor"/>
    </font>
    <font>
      <sz val="10"/>
      <color indexed="12"/>
      <name val="Arial Narrow"/>
      <family val="2"/>
    </font>
    <font>
      <sz val="10"/>
      <color rgb="FFFF0000"/>
      <name val="Arial Narrow"/>
      <family val="2"/>
    </font>
    <font>
      <u/>
      <sz val="10"/>
      <name val="Arial Narrow"/>
      <family val="2"/>
    </font>
    <font>
      <i/>
      <u/>
      <sz val="10"/>
      <name val="Arial Narrow"/>
      <family val="2"/>
    </font>
    <font>
      <sz val="9"/>
      <color theme="1"/>
      <name val="Arial Narrow"/>
      <family val="2"/>
    </font>
    <font>
      <sz val="10"/>
      <color rgb="FF0000CC"/>
      <name val="Arial Narrow"/>
      <family val="2"/>
    </font>
    <font>
      <b/>
      <sz val="10"/>
      <color indexed="57"/>
      <name val="Arial Narrow"/>
      <family val="2"/>
    </font>
    <font>
      <sz val="10"/>
      <name val="Times New Roman"/>
      <family val="1"/>
    </font>
    <font>
      <sz val="10"/>
      <color rgb="FF339966"/>
      <name val="Arial"/>
      <family val="2"/>
    </font>
    <font>
      <sz val="10"/>
      <color rgb="FF00B050"/>
      <name val="Arial Narrow"/>
      <family val="2"/>
    </font>
    <font>
      <sz val="10"/>
      <color rgb="FF008000"/>
      <name val="Arial Narrow"/>
      <family val="2"/>
    </font>
    <font>
      <b/>
      <sz val="10"/>
      <color rgb="FF008000"/>
      <name val="Arial Narrow"/>
      <family val="2"/>
    </font>
    <font>
      <sz val="10"/>
      <color rgb="FF008000"/>
      <name val="Arial"/>
      <family val="2"/>
    </font>
    <font>
      <sz val="11"/>
      <color theme="1"/>
      <name val="Calibri"/>
      <family val="2"/>
      <scheme val="minor"/>
    </font>
    <font>
      <sz val="12"/>
      <color theme="1"/>
      <name val="Arial Narrow"/>
      <family val="2"/>
    </font>
    <font>
      <sz val="12"/>
      <name val="Arial Narrow"/>
      <family val="2"/>
    </font>
    <font>
      <b/>
      <vertAlign val="superscript"/>
      <sz val="10"/>
      <name val="Arial Narrow"/>
      <family val="2"/>
    </font>
    <font>
      <vertAlign val="superscript"/>
      <sz val="9"/>
      <name val="Arial Narrow"/>
      <family val="2"/>
    </font>
    <font>
      <sz val="10"/>
      <name val="MS Sans Serif"/>
      <family val="2"/>
    </font>
    <font>
      <sz val="10"/>
      <color rgb="FFC00000"/>
      <name val="Arial"/>
      <family val="2"/>
    </font>
    <font>
      <u/>
      <sz val="10"/>
      <color theme="10"/>
      <name val="Arial Narrow"/>
      <family val="2"/>
    </font>
    <font>
      <b/>
      <vertAlign val="superscript"/>
      <sz val="10"/>
      <color theme="1"/>
      <name val="Arial Narrow"/>
      <family val="2"/>
    </font>
    <font>
      <vertAlign val="subscript"/>
      <sz val="10"/>
      <color theme="1"/>
      <name val="Arial Narrow"/>
      <family val="2"/>
    </font>
    <font>
      <vertAlign val="superscript"/>
      <sz val="10"/>
      <color theme="1"/>
      <name val="Arial Narrow"/>
      <family val="2"/>
    </font>
    <font>
      <vertAlign val="superscript"/>
      <sz val="10"/>
      <color rgb="FF000000"/>
      <name val="Arial Narrow"/>
      <family val="2"/>
    </font>
    <font>
      <sz val="10"/>
      <color rgb="FF000000"/>
      <name val="Arial Narrow"/>
      <family val="2"/>
    </font>
    <font>
      <vertAlign val="subscript"/>
      <sz val="10"/>
      <color rgb="FF000000"/>
      <name val="Arial Narrow"/>
      <family val="2"/>
    </font>
    <font>
      <b/>
      <sz val="14"/>
      <color theme="1"/>
      <name val="Arial Narrow"/>
      <family val="2"/>
    </font>
  </fonts>
  <fills count="11">
    <fill>
      <patternFill patternType="none"/>
    </fill>
    <fill>
      <patternFill patternType="gray125"/>
    </fill>
    <fill>
      <patternFill patternType="solid">
        <fgColor theme="0" tint="-0.14999847407452621"/>
        <bgColor indexed="64"/>
      </patternFill>
    </fill>
    <fill>
      <patternFill patternType="solid">
        <fgColor rgb="FFF6EDEA"/>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800000"/>
        <bgColor indexed="64"/>
      </patternFill>
    </fill>
    <fill>
      <patternFill patternType="solid">
        <fgColor rgb="FFD9E1F2"/>
        <bgColor rgb="FF000000"/>
      </patternFill>
    </fill>
    <fill>
      <patternFill patternType="solid">
        <fgColor theme="0" tint="-4.9989318521683403E-2"/>
        <bgColor indexed="64"/>
      </patternFill>
    </fill>
  </fills>
  <borders count="4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auto="1"/>
      </bottom>
      <diagonal/>
    </border>
    <border>
      <left/>
      <right/>
      <top/>
      <bottom style="thin">
        <color indexed="64"/>
      </bottom>
      <diagonal/>
    </border>
    <border>
      <left/>
      <right/>
      <top style="thin">
        <color indexed="64"/>
      </top>
      <bottom/>
      <diagonal/>
    </border>
    <border>
      <left style="medium">
        <color indexed="64"/>
      </left>
      <right style="thin">
        <color auto="1"/>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auto="1"/>
      </bottom>
      <diagonal/>
    </border>
    <border>
      <left style="thin">
        <color indexed="64"/>
      </left>
      <right style="medium">
        <color indexed="64"/>
      </right>
      <top/>
      <bottom style="medium">
        <color indexed="64"/>
      </bottom>
      <diagonal/>
    </border>
    <border>
      <left/>
      <right/>
      <top style="thin">
        <color auto="1"/>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4">
    <xf numFmtId="0" fontId="0" fillId="0" borderId="0"/>
    <xf numFmtId="0" fontId="1" fillId="0" borderId="0"/>
    <xf numFmtId="0" fontId="1" fillId="0" borderId="0"/>
    <xf numFmtId="0" fontId="8" fillId="0" borderId="0"/>
    <xf numFmtId="0" fontId="8" fillId="0" borderId="0"/>
    <xf numFmtId="0" fontId="8" fillId="0" borderId="0"/>
    <xf numFmtId="0" fontId="1" fillId="0" borderId="0"/>
    <xf numFmtId="0" fontId="10" fillId="0" borderId="0"/>
    <xf numFmtId="9" fontId="1"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32" fillId="0" borderId="0"/>
    <xf numFmtId="0" fontId="10" fillId="0" borderId="0"/>
    <xf numFmtId="0" fontId="38" fillId="0" borderId="0"/>
    <xf numFmtId="0" fontId="38" fillId="0" borderId="0"/>
    <xf numFmtId="43" fontId="1" fillId="0" borderId="0" applyFont="0" applyFill="0" applyBorder="0" applyAlignment="0" applyProtection="0"/>
    <xf numFmtId="0" fontId="10" fillId="0" borderId="0"/>
    <xf numFmtId="0" fontId="1" fillId="0" borderId="0"/>
    <xf numFmtId="0" fontId="10" fillId="0" borderId="0"/>
    <xf numFmtId="0" fontId="1" fillId="0" borderId="0"/>
    <xf numFmtId="0" fontId="8" fillId="0" borderId="0"/>
    <xf numFmtId="166" fontId="32" fillId="0" borderId="0" applyNumberFormat="0">
      <alignment vertical="center"/>
    </xf>
    <xf numFmtId="0" fontId="38" fillId="0" borderId="0"/>
    <xf numFmtId="0" fontId="10" fillId="0" borderId="0"/>
    <xf numFmtId="9" fontId="38" fillId="0" borderId="0" applyFont="0" applyFill="0" applyBorder="0" applyAlignment="0" applyProtection="0"/>
    <xf numFmtId="0" fontId="38" fillId="0" borderId="0"/>
    <xf numFmtId="0" fontId="10" fillId="0" borderId="0"/>
    <xf numFmtId="0" fontId="10" fillId="0" borderId="0"/>
    <xf numFmtId="9" fontId="43" fillId="0" borderId="0" applyFont="0" applyFill="0" applyBorder="0" applyAlignment="0" applyProtection="0"/>
    <xf numFmtId="0" fontId="32" fillId="0" borderId="0"/>
    <xf numFmtId="0" fontId="8" fillId="0" borderId="0"/>
    <xf numFmtId="0" fontId="45" fillId="0" borderId="0" applyNumberFormat="0" applyFill="0" applyBorder="0" applyAlignment="0" applyProtection="0"/>
  </cellStyleXfs>
  <cellXfs count="707">
    <xf numFmtId="0" fontId="0" fillId="0" borderId="0" xfId="0"/>
    <xf numFmtId="0" fontId="1" fillId="0" borderId="0" xfId="1"/>
    <xf numFmtId="0" fontId="1" fillId="0" borderId="0" xfId="1" applyAlignment="1">
      <alignment horizontal="center"/>
    </xf>
    <xf numFmtId="0" fontId="1" fillId="2" borderId="0" xfId="1" applyFill="1" applyAlignment="1">
      <alignment wrapText="1"/>
    </xf>
    <xf numFmtId="0" fontId="1" fillId="0" borderId="0" xfId="1" applyAlignment="1">
      <alignment wrapText="1"/>
    </xf>
    <xf numFmtId="0" fontId="3" fillId="0" borderId="0" xfId="1" applyFont="1" applyAlignment="1">
      <alignment vertical="top"/>
    </xf>
    <xf numFmtId="0" fontId="1" fillId="0" borderId="0" xfId="1" applyAlignment="1">
      <alignment horizontal="center" vertical="top"/>
    </xf>
    <xf numFmtId="0" fontId="1" fillId="0" borderId="0" xfId="1" applyAlignment="1">
      <alignment horizontal="left" vertical="top"/>
    </xf>
    <xf numFmtId="0" fontId="1" fillId="0" borderId="0" xfId="1" applyAlignment="1">
      <alignment horizontal="left" vertical="top" wrapText="1"/>
    </xf>
    <xf numFmtId="0" fontId="4" fillId="0" borderId="0" xfId="1" applyFont="1" applyAlignment="1">
      <alignment horizontal="left" vertical="top"/>
    </xf>
    <xf numFmtId="0" fontId="4" fillId="0" borderId="0" xfId="1" applyFont="1" applyAlignment="1">
      <alignment horizontal="center" vertical="top"/>
    </xf>
    <xf numFmtId="0" fontId="4" fillId="0" borderId="0" xfId="1" applyFont="1" applyAlignment="1">
      <alignment horizontal="left" vertical="top" wrapText="1"/>
    </xf>
    <xf numFmtId="14" fontId="4" fillId="0" borderId="0" xfId="1" applyNumberFormat="1" applyFont="1" applyAlignment="1">
      <alignment horizontal="left" vertical="top"/>
    </xf>
    <xf numFmtId="0" fontId="6" fillId="3" borderId="1" xfId="1" applyFont="1" applyFill="1" applyBorder="1" applyAlignment="1">
      <alignment horizontal="left" wrapText="1"/>
    </xf>
    <xf numFmtId="0" fontId="6" fillId="3" borderId="2" xfId="1" applyFont="1" applyFill="1" applyBorder="1" applyAlignment="1">
      <alignment horizontal="center" wrapText="1"/>
    </xf>
    <xf numFmtId="0" fontId="6" fillId="3" borderId="3" xfId="1" applyFont="1" applyFill="1" applyBorder="1" applyAlignment="1">
      <alignment horizontal="center" wrapText="1"/>
    </xf>
    <xf numFmtId="0" fontId="6" fillId="3" borderId="2" xfId="1" applyFont="1" applyFill="1" applyBorder="1" applyAlignment="1">
      <alignment horizontal="left" wrapText="1"/>
    </xf>
    <xf numFmtId="0" fontId="6" fillId="3" borderId="4" xfId="1" applyFont="1" applyFill="1" applyBorder="1" applyAlignment="1">
      <alignment horizontal="left" wrapText="1"/>
    </xf>
    <xf numFmtId="0" fontId="1" fillId="4" borderId="5" xfId="3" applyFont="1" applyFill="1" applyBorder="1" applyAlignment="1">
      <alignment horizontal="left" vertical="center"/>
    </xf>
    <xf numFmtId="0" fontId="1" fillId="2" borderId="6" xfId="3" quotePrefix="1" applyFont="1" applyFill="1" applyBorder="1" applyAlignment="1">
      <alignment horizontal="center" vertical="center"/>
    </xf>
    <xf numFmtId="0" fontId="1" fillId="2" borderId="6" xfId="3" applyFont="1" applyFill="1" applyBorder="1" applyAlignment="1">
      <alignment horizontal="center" vertical="center"/>
    </xf>
    <xf numFmtId="0" fontId="1" fillId="0" borderId="6" xfId="3" applyFont="1" applyBorder="1" applyAlignment="1">
      <alignment horizontal="left" vertical="center" wrapText="1"/>
    </xf>
    <xf numFmtId="0" fontId="1" fillId="0" borderId="0" xfId="1" applyAlignment="1">
      <alignment vertical="center"/>
    </xf>
    <xf numFmtId="0" fontId="1" fillId="2" borderId="8" xfId="3" quotePrefix="1" applyFont="1" applyFill="1" applyBorder="1" applyAlignment="1">
      <alignment horizontal="center" vertical="center"/>
    </xf>
    <xf numFmtId="0" fontId="1" fillId="2" borderId="8" xfId="3" applyFont="1" applyFill="1" applyBorder="1" applyAlignment="1">
      <alignment horizontal="center" vertical="center"/>
    </xf>
    <xf numFmtId="0" fontId="1" fillId="2" borderId="8" xfId="3" applyFont="1" applyFill="1" applyBorder="1" applyAlignment="1">
      <alignment horizontal="left" vertical="center" wrapText="1"/>
    </xf>
    <xf numFmtId="0" fontId="1" fillId="0" borderId="8" xfId="3" applyFont="1" applyBorder="1" applyAlignment="1">
      <alignment horizontal="left" vertical="center" wrapText="1"/>
    </xf>
    <xf numFmtId="0" fontId="1" fillId="0" borderId="10" xfId="3" applyFont="1" applyBorder="1" applyAlignment="1">
      <alignment horizontal="left" vertical="center" wrapText="1"/>
    </xf>
    <xf numFmtId="0" fontId="1" fillId="0" borderId="8" xfId="3" applyFont="1" applyBorder="1" applyAlignment="1">
      <alignment horizontal="left" vertical="center"/>
    </xf>
    <xf numFmtId="0" fontId="1" fillId="5" borderId="9" xfId="3" applyFont="1" applyFill="1" applyBorder="1" applyAlignment="1">
      <alignment horizontal="left" vertical="center"/>
    </xf>
    <xf numFmtId="0" fontId="1" fillId="6" borderId="9" xfId="3" applyFont="1" applyFill="1" applyBorder="1" applyAlignment="1">
      <alignment horizontal="left" vertical="center"/>
    </xf>
    <xf numFmtId="0" fontId="1" fillId="2" borderId="8" xfId="1" quotePrefix="1" applyFill="1" applyBorder="1" applyAlignment="1">
      <alignment horizontal="center" vertical="center"/>
    </xf>
    <xf numFmtId="0" fontId="1" fillId="0" borderId="0" xfId="3" quotePrefix="1" applyFont="1" applyAlignment="1">
      <alignment horizontal="center"/>
    </xf>
    <xf numFmtId="0" fontId="1" fillId="0" borderId="0" xfId="2" applyAlignment="1">
      <alignment vertical="top"/>
    </xf>
    <xf numFmtId="0" fontId="13" fillId="0" borderId="0" xfId="2" applyFont="1" applyAlignment="1">
      <alignment horizontal="left" vertical="top"/>
    </xf>
    <xf numFmtId="0" fontId="9" fillId="0" borderId="0" xfId="2" applyFont="1" applyAlignment="1">
      <alignment vertical="top"/>
    </xf>
    <xf numFmtId="0" fontId="9" fillId="0" borderId="0" xfId="2" applyFont="1" applyAlignment="1">
      <alignment horizontal="left" vertical="top"/>
    </xf>
    <xf numFmtId="0" fontId="14" fillId="0" borderId="0" xfId="4" applyFont="1" applyAlignment="1">
      <alignment vertical="top"/>
    </xf>
    <xf numFmtId="0" fontId="1" fillId="0" borderId="0" xfId="2" applyAlignment="1">
      <alignment horizontal="left" vertical="top" wrapText="1"/>
    </xf>
    <xf numFmtId="0" fontId="4" fillId="0" borderId="0" xfId="2" applyFont="1" applyAlignment="1">
      <alignment vertical="top" wrapText="1"/>
    </xf>
    <xf numFmtId="0" fontId="15" fillId="0" borderId="0" xfId="2" applyFont="1" applyAlignment="1">
      <alignment vertical="top"/>
    </xf>
    <xf numFmtId="0" fontId="4" fillId="0" borderId="0" xfId="2" applyFont="1" applyAlignment="1">
      <alignment vertical="top"/>
    </xf>
    <xf numFmtId="0" fontId="8" fillId="0" borderId="0" xfId="4" applyAlignment="1">
      <alignment vertical="top"/>
    </xf>
    <xf numFmtId="0" fontId="9" fillId="0" borderId="0" xfId="2" applyFont="1" applyAlignment="1">
      <alignment vertical="top" wrapText="1"/>
    </xf>
    <xf numFmtId="0" fontId="7" fillId="0" borderId="0" xfId="2" applyFont="1" applyAlignment="1">
      <alignment vertical="top"/>
    </xf>
    <xf numFmtId="0" fontId="1" fillId="0" borderId="18" xfId="2" applyBorder="1" applyAlignment="1">
      <alignment vertical="top"/>
    </xf>
    <xf numFmtId="0" fontId="20" fillId="0" borderId="0" xfId="6" applyFont="1" applyAlignment="1">
      <alignment vertical="top"/>
    </xf>
    <xf numFmtId="0" fontId="9" fillId="0" borderId="0" xfId="6" applyFont="1" applyAlignment="1">
      <alignment vertical="top"/>
    </xf>
    <xf numFmtId="0" fontId="20" fillId="0" borderId="0" xfId="2" applyFont="1" applyAlignment="1">
      <alignment vertical="top"/>
    </xf>
    <xf numFmtId="0" fontId="11" fillId="0" borderId="0" xfId="2" applyFont="1" applyAlignment="1">
      <alignment vertical="top"/>
    </xf>
    <xf numFmtId="0" fontId="8" fillId="0" borderId="0" xfId="4" applyAlignment="1">
      <alignment horizontal="left" vertical="top"/>
    </xf>
    <xf numFmtId="0" fontId="14" fillId="0" borderId="17" xfId="4" applyFont="1" applyBorder="1" applyAlignment="1">
      <alignment vertical="top"/>
    </xf>
    <xf numFmtId="0" fontId="10" fillId="0" borderId="0" xfId="7"/>
    <xf numFmtId="0" fontId="12" fillId="0" borderId="0" xfId="2" applyFont="1" applyAlignment="1">
      <alignment vertical="top"/>
    </xf>
    <xf numFmtId="0" fontId="1" fillId="0" borderId="0" xfId="6" applyAlignment="1">
      <alignment vertical="top"/>
    </xf>
    <xf numFmtId="0" fontId="1" fillId="0" borderId="0" xfId="5" applyFont="1" applyAlignment="1">
      <alignment horizontal="left" vertical="top"/>
    </xf>
    <xf numFmtId="1" fontId="1" fillId="0" borderId="0" xfId="5" applyNumberFormat="1" applyFont="1" applyAlignment="1">
      <alignment horizontal="right" vertical="top"/>
    </xf>
    <xf numFmtId="14" fontId="10" fillId="0" borderId="0" xfId="6" applyNumberFormat="1" applyFont="1" applyAlignment="1">
      <alignment horizontal="left" vertical="top"/>
    </xf>
    <xf numFmtId="0" fontId="25" fillId="0" borderId="0" xfId="6" quotePrefix="1" applyFont="1" applyAlignment="1">
      <alignment horizontal="center" vertical="top"/>
    </xf>
    <xf numFmtId="0" fontId="9" fillId="0" borderId="0" xfId="6" applyFont="1" applyAlignment="1">
      <alignment horizontal="left" vertical="top"/>
    </xf>
    <xf numFmtId="0" fontId="7" fillId="0" borderId="0" xfId="6" applyFont="1" applyAlignment="1">
      <alignment vertical="top"/>
    </xf>
    <xf numFmtId="0" fontId="4" fillId="0" borderId="0" xfId="6" applyFont="1" applyAlignment="1">
      <alignment vertical="top"/>
    </xf>
    <xf numFmtId="0" fontId="4" fillId="0" borderId="0" xfId="6" applyFont="1" applyAlignment="1">
      <alignment vertical="top" wrapText="1"/>
    </xf>
    <xf numFmtId="0" fontId="6" fillId="0" borderId="0" xfId="4" applyFont="1" applyAlignment="1">
      <alignment horizontal="left" vertical="top"/>
    </xf>
    <xf numFmtId="0" fontId="1" fillId="0" borderId="0" xfId="4" applyFont="1"/>
    <xf numFmtId="0" fontId="1" fillId="0" borderId="0" xfId="4" applyFont="1" applyAlignment="1">
      <alignment wrapText="1"/>
    </xf>
    <xf numFmtId="0" fontId="13" fillId="0" borderId="0" xfId="6" applyFont="1" applyAlignment="1">
      <alignment horizontal="left" vertical="top"/>
    </xf>
    <xf numFmtId="0" fontId="9" fillId="0" borderId="0" xfId="6" applyFont="1" applyAlignment="1">
      <alignment vertical="top" wrapText="1"/>
    </xf>
    <xf numFmtId="0" fontId="6" fillId="0" borderId="0" xfId="4" applyFont="1" applyAlignment="1">
      <alignment horizontal="left" vertical="top" wrapText="1"/>
    </xf>
    <xf numFmtId="14" fontId="10" fillId="0" borderId="0" xfId="2" applyNumberFormat="1" applyFont="1" applyAlignment="1">
      <alignment horizontal="left" vertical="top"/>
    </xf>
    <xf numFmtId="0" fontId="25" fillId="0" borderId="0" xfId="2" quotePrefix="1" applyFont="1" applyAlignment="1">
      <alignment horizontal="center" vertical="top"/>
    </xf>
    <xf numFmtId="0" fontId="25" fillId="0" borderId="0" xfId="5" applyFont="1" applyAlignment="1">
      <alignment horizontal="center" vertical="top"/>
    </xf>
    <xf numFmtId="0" fontId="16" fillId="0" borderId="0" xfId="2" applyFont="1" applyAlignment="1">
      <alignment horizontal="left" vertical="top"/>
    </xf>
    <xf numFmtId="0" fontId="1" fillId="0" borderId="0" xfId="2" applyAlignment="1">
      <alignment vertical="top" wrapText="1"/>
    </xf>
    <xf numFmtId="2" fontId="6" fillId="0" borderId="0" xfId="2" applyNumberFormat="1" applyFont="1" applyAlignment="1">
      <alignment horizontal="left" vertical="top"/>
    </xf>
    <xf numFmtId="0" fontId="6" fillId="0" borderId="0" xfId="5" applyFont="1" applyAlignment="1">
      <alignment horizontal="left" vertical="top"/>
    </xf>
    <xf numFmtId="164" fontId="1" fillId="0" borderId="0" xfId="2" applyNumberFormat="1" applyAlignment="1">
      <alignment vertical="top"/>
    </xf>
    <xf numFmtId="166" fontId="20" fillId="0" borderId="0" xfId="2" applyNumberFormat="1" applyFont="1" applyAlignment="1">
      <alignment vertical="top"/>
    </xf>
    <xf numFmtId="165" fontId="1" fillId="0" borderId="0" xfId="2" applyNumberFormat="1" applyAlignment="1">
      <alignment vertical="top"/>
    </xf>
    <xf numFmtId="3" fontId="1" fillId="0" borderId="0" xfId="2" applyNumberFormat="1" applyAlignment="1">
      <alignment vertical="top"/>
    </xf>
    <xf numFmtId="2" fontId="1" fillId="0" borderId="0" xfId="2" applyNumberFormat="1" applyAlignment="1">
      <alignment horizontal="left" vertical="top"/>
    </xf>
    <xf numFmtId="2" fontId="1" fillId="0" borderId="0" xfId="2" applyNumberFormat="1" applyAlignment="1">
      <alignment horizontal="left" vertical="top" wrapText="1"/>
    </xf>
    <xf numFmtId="0" fontId="25" fillId="0" borderId="0" xfId="2" applyFont="1" applyAlignment="1">
      <alignment horizontal="left" vertical="top"/>
    </xf>
    <xf numFmtId="168" fontId="20" fillId="0" borderId="0" xfId="2" applyNumberFormat="1" applyFont="1" applyAlignment="1">
      <alignment vertical="top"/>
    </xf>
    <xf numFmtId="164" fontId="1" fillId="0" borderId="0" xfId="6" applyNumberFormat="1" applyAlignment="1">
      <alignment vertical="top"/>
    </xf>
    <xf numFmtId="3" fontId="1" fillId="0" borderId="0" xfId="6" applyNumberFormat="1" applyAlignment="1">
      <alignment horizontal="right" vertical="top"/>
    </xf>
    <xf numFmtId="165" fontId="1" fillId="0" borderId="0" xfId="6" applyNumberFormat="1" applyAlignment="1">
      <alignment vertical="top"/>
    </xf>
    <xf numFmtId="167" fontId="1" fillId="0" borderId="0" xfId="2" applyNumberFormat="1" applyAlignment="1">
      <alignment vertical="top"/>
    </xf>
    <xf numFmtId="168" fontId="1" fillId="0" borderId="0" xfId="2" applyNumberFormat="1" applyAlignment="1">
      <alignment vertical="top"/>
    </xf>
    <xf numFmtId="0" fontId="1" fillId="0" borderId="18" xfId="2" applyBorder="1" applyAlignment="1">
      <alignment horizontal="right" vertical="top"/>
    </xf>
    <xf numFmtId="0" fontId="6" fillId="0" borderId="18" xfId="2" applyFont="1" applyBorder="1" applyAlignment="1">
      <alignment vertical="top"/>
    </xf>
    <xf numFmtId="0" fontId="27" fillId="0" borderId="0" xfId="2" applyFont="1" applyAlignment="1">
      <alignment vertical="top"/>
    </xf>
    <xf numFmtId="0" fontId="10" fillId="0" borderId="0" xfId="7" applyAlignment="1">
      <alignment vertical="top" wrapText="1"/>
    </xf>
    <xf numFmtId="0" fontId="1" fillId="7" borderId="0" xfId="2" applyFill="1" applyAlignment="1">
      <alignment vertical="top"/>
    </xf>
    <xf numFmtId="0" fontId="1" fillId="7" borderId="0" xfId="2" applyFill="1" applyAlignment="1">
      <alignment vertical="top" wrapText="1"/>
    </xf>
    <xf numFmtId="3" fontId="20" fillId="7" borderId="0" xfId="2" applyNumberFormat="1" applyFont="1" applyFill="1" applyAlignment="1">
      <alignment vertical="top" wrapText="1"/>
    </xf>
    <xf numFmtId="2" fontId="1" fillId="0" borderId="0" xfId="2" applyNumberFormat="1" applyAlignment="1">
      <alignment vertical="top" wrapText="1"/>
    </xf>
    <xf numFmtId="2" fontId="1" fillId="7" borderId="0" xfId="2" applyNumberFormat="1" applyFill="1" applyAlignment="1">
      <alignment vertical="top" wrapText="1"/>
    </xf>
    <xf numFmtId="165" fontId="1" fillId="0" borderId="21" xfId="2" applyNumberFormat="1" applyBorder="1" applyAlignment="1">
      <alignment vertical="top" wrapText="1"/>
    </xf>
    <xf numFmtId="2" fontId="1" fillId="0" borderId="22" xfId="2" applyNumberFormat="1" applyBorder="1" applyAlignment="1">
      <alignment vertical="top" wrapText="1"/>
    </xf>
    <xf numFmtId="2" fontId="20" fillId="7" borderId="0" xfId="2" applyNumberFormat="1" applyFont="1" applyFill="1" applyAlignment="1">
      <alignment vertical="top"/>
    </xf>
    <xf numFmtId="2" fontId="20" fillId="7" borderId="0" xfId="2" applyNumberFormat="1" applyFont="1" applyFill="1" applyAlignment="1">
      <alignment vertical="top" wrapText="1"/>
    </xf>
    <xf numFmtId="0" fontId="10" fillId="7" borderId="0" xfId="7" applyFill="1" applyAlignment="1">
      <alignment vertical="top" wrapText="1"/>
    </xf>
    <xf numFmtId="165" fontId="10" fillId="7" borderId="21" xfId="2" applyNumberFormat="1" applyFont="1" applyFill="1" applyBorder="1" applyAlignment="1">
      <alignment vertical="top"/>
    </xf>
    <xf numFmtId="0" fontId="1" fillId="7" borderId="22" xfId="2" applyFill="1" applyBorder="1" applyAlignment="1">
      <alignment vertical="top"/>
    </xf>
    <xf numFmtId="165" fontId="10" fillId="0" borderId="21" xfId="2" applyNumberFormat="1" applyFont="1" applyBorder="1" applyAlignment="1">
      <alignment vertical="top"/>
    </xf>
    <xf numFmtId="0" fontId="1" fillId="0" borderId="22" xfId="2" applyBorder="1" applyAlignment="1">
      <alignment vertical="top"/>
    </xf>
    <xf numFmtId="2" fontId="20" fillId="0" borderId="0" xfId="2" applyNumberFormat="1" applyFont="1" applyAlignment="1">
      <alignment vertical="top"/>
    </xf>
    <xf numFmtId="166" fontId="20" fillId="7" borderId="0" xfId="2" applyNumberFormat="1" applyFont="1" applyFill="1" applyAlignment="1">
      <alignment vertical="top" wrapText="1"/>
    </xf>
    <xf numFmtId="0" fontId="27" fillId="0" borderId="19" xfId="2" applyFont="1" applyBorder="1" applyAlignment="1">
      <alignment vertical="top"/>
    </xf>
    <xf numFmtId="0" fontId="1" fillId="0" borderId="19" xfId="2" applyBorder="1" applyAlignment="1">
      <alignment vertical="top" wrapText="1"/>
    </xf>
    <xf numFmtId="2" fontId="1" fillId="7" borderId="22" xfId="2" applyNumberFormat="1" applyFill="1" applyBorder="1" applyAlignment="1">
      <alignment vertical="top" wrapText="1"/>
    </xf>
    <xf numFmtId="11" fontId="20" fillId="0" borderId="0" xfId="2" applyNumberFormat="1" applyFont="1" applyAlignment="1">
      <alignment vertical="top"/>
    </xf>
    <xf numFmtId="11" fontId="1" fillId="0" borderId="0" xfId="2" applyNumberFormat="1" applyAlignment="1">
      <alignment vertical="top"/>
    </xf>
    <xf numFmtId="0" fontId="1" fillId="0" borderId="0" xfId="2" applyAlignment="1">
      <alignment horizontal="right" vertical="top"/>
    </xf>
    <xf numFmtId="166" fontId="20" fillId="0" borderId="0" xfId="2" applyNumberFormat="1" applyFont="1" applyAlignment="1">
      <alignment horizontal="right" vertical="top" wrapText="1"/>
    </xf>
    <xf numFmtId="0" fontId="1" fillId="0" borderId="0" xfId="6" applyAlignment="1">
      <alignment horizontal="left" vertical="top" wrapText="1"/>
    </xf>
    <xf numFmtId="0" fontId="1" fillId="7" borderId="0" xfId="2" applyFill="1" applyAlignment="1">
      <alignment horizontal="left" vertical="top" wrapText="1"/>
    </xf>
    <xf numFmtId="1" fontId="20" fillId="7" borderId="0" xfId="9" applyNumberFormat="1" applyFont="1" applyFill="1" applyAlignment="1">
      <alignment horizontal="right" vertical="top"/>
    </xf>
    <xf numFmtId="2" fontId="1" fillId="7" borderId="0" xfId="2" applyNumberFormat="1" applyFill="1" applyAlignment="1">
      <alignment horizontal="left" vertical="top" wrapText="1"/>
    </xf>
    <xf numFmtId="1" fontId="20" fillId="0" borderId="0" xfId="2" applyNumberFormat="1" applyFont="1" applyAlignment="1">
      <alignment horizontal="right" vertical="top" wrapText="1"/>
    </xf>
    <xf numFmtId="11" fontId="1" fillId="7" borderId="0" xfId="2" applyNumberFormat="1" applyFill="1" applyAlignment="1">
      <alignment horizontal="right" vertical="top" wrapText="1"/>
    </xf>
    <xf numFmtId="2" fontId="1" fillId="0" borderId="21" xfId="2" applyNumberFormat="1" applyBorder="1" applyAlignment="1">
      <alignment horizontal="right" vertical="top" wrapText="1"/>
    </xf>
    <xf numFmtId="2" fontId="1" fillId="0" borderId="22" xfId="2" applyNumberFormat="1" applyBorder="1" applyAlignment="1">
      <alignment horizontal="left" vertical="top" wrapText="1"/>
    </xf>
    <xf numFmtId="165" fontId="1" fillId="0" borderId="0" xfId="2" applyNumberFormat="1" applyAlignment="1">
      <alignment vertical="top" wrapText="1"/>
    </xf>
    <xf numFmtId="0" fontId="25" fillId="0" borderId="0" xfId="6" applyFont="1" applyAlignment="1">
      <alignment horizontal="left" vertical="top"/>
    </xf>
    <xf numFmtId="0" fontId="1" fillId="0" borderId="18" xfId="2" applyBorder="1"/>
    <xf numFmtId="0" fontId="6" fillId="0" borderId="18" xfId="2" applyFont="1" applyBorder="1"/>
    <xf numFmtId="0" fontId="1" fillId="0" borderId="18" xfId="2" applyBorder="1" applyAlignment="1">
      <alignment horizontal="center" wrapText="1"/>
    </xf>
    <xf numFmtId="0" fontId="1" fillId="0" borderId="18" xfId="2" applyBorder="1" applyAlignment="1">
      <alignment horizontal="left" wrapText="1"/>
    </xf>
    <xf numFmtId="0" fontId="1" fillId="0" borderId="18" xfId="2" applyBorder="1" applyAlignment="1">
      <alignment horizontal="left" vertical="top" wrapText="1"/>
    </xf>
    <xf numFmtId="3" fontId="20" fillId="0" borderId="0" xfId="2" applyNumberFormat="1" applyFont="1" applyAlignment="1">
      <alignment horizontal="right" vertical="top" wrapText="1"/>
    </xf>
    <xf numFmtId="2" fontId="1" fillId="0" borderId="0" xfId="9" applyNumberFormat="1" applyFont="1" applyAlignment="1">
      <alignment horizontal="right" vertical="top"/>
    </xf>
    <xf numFmtId="4" fontId="1" fillId="7" borderId="21" xfId="2" applyNumberFormat="1" applyFill="1" applyBorder="1" applyAlignment="1">
      <alignment horizontal="right" vertical="top" wrapText="1"/>
    </xf>
    <xf numFmtId="3" fontId="1" fillId="7" borderId="22" xfId="2" applyNumberFormat="1" applyFill="1" applyBorder="1" applyAlignment="1">
      <alignment horizontal="left" vertical="top" wrapText="1"/>
    </xf>
    <xf numFmtId="0" fontId="1" fillId="0" borderId="0" xfId="2" applyAlignment="1">
      <alignment horizontal="left" vertical="top"/>
    </xf>
    <xf numFmtId="4" fontId="1" fillId="0" borderId="0" xfId="2" applyNumberFormat="1" applyAlignment="1">
      <alignment horizontal="right" vertical="top" wrapText="1"/>
    </xf>
    <xf numFmtId="2" fontId="1" fillId="0" borderId="0" xfId="2" applyNumberFormat="1" applyAlignment="1">
      <alignment horizontal="right" vertical="top" wrapText="1"/>
    </xf>
    <xf numFmtId="2" fontId="1" fillId="0" borderId="0" xfId="2" applyNumberFormat="1" applyAlignment="1">
      <alignment horizontal="right" vertical="top" wrapText="1" indent="1"/>
    </xf>
    <xf numFmtId="11" fontId="1" fillId="0" borderId="0" xfId="2" applyNumberFormat="1" applyAlignment="1">
      <alignment horizontal="right" vertical="top" wrapText="1"/>
    </xf>
    <xf numFmtId="167" fontId="1" fillId="0" borderId="0" xfId="9" applyNumberFormat="1" applyFont="1" applyAlignment="1">
      <alignment horizontal="right" vertical="top"/>
    </xf>
    <xf numFmtId="4" fontId="1" fillId="0" borderId="0" xfId="6" applyNumberFormat="1" applyAlignment="1">
      <alignment horizontal="right" vertical="top" indent="1"/>
    </xf>
    <xf numFmtId="0" fontId="10" fillId="0" borderId="0" xfId="10" applyFont="1" applyAlignment="1">
      <alignment vertical="top"/>
    </xf>
    <xf numFmtId="0" fontId="20" fillId="0" borderId="0" xfId="10" applyFont="1" applyAlignment="1">
      <alignment vertical="top"/>
    </xf>
    <xf numFmtId="0" fontId="29" fillId="0" borderId="0" xfId="10" applyFont="1" applyAlignment="1">
      <alignment vertical="top"/>
    </xf>
    <xf numFmtId="0" fontId="1" fillId="0" borderId="0" xfId="11" applyFont="1" applyAlignment="1">
      <alignment horizontal="left" vertical="top"/>
    </xf>
    <xf numFmtId="2" fontId="20" fillId="0" borderId="0" xfId="11" applyNumberFormat="1" applyFont="1" applyAlignment="1">
      <alignment horizontal="right" vertical="top"/>
    </xf>
    <xf numFmtId="0" fontId="1" fillId="0" borderId="0" xfId="10" applyFont="1" applyAlignment="1">
      <alignment vertical="top" wrapText="1"/>
    </xf>
    <xf numFmtId="3" fontId="1" fillId="0" borderId="0" xfId="11" quotePrefix="1" applyNumberFormat="1" applyFont="1" applyAlignment="1">
      <alignment horizontal="right" vertical="top"/>
    </xf>
    <xf numFmtId="0" fontId="1" fillId="0" borderId="0" xfId="11" quotePrefix="1" applyFont="1" applyAlignment="1">
      <alignment horizontal="left" vertical="top"/>
    </xf>
    <xf numFmtId="0" fontId="20" fillId="0" borderId="0" xfId="10" applyFont="1" applyAlignment="1">
      <alignment vertical="top" wrapText="1"/>
    </xf>
    <xf numFmtId="0" fontId="1" fillId="7" borderId="0" xfId="2" applyFill="1" applyAlignment="1">
      <alignment horizontal="left" vertical="top"/>
    </xf>
    <xf numFmtId="11" fontId="20" fillId="0" borderId="0" xfId="12" applyNumberFormat="1" applyFont="1" applyFill="1" applyAlignment="1">
      <alignment horizontal="right" vertical="top"/>
    </xf>
    <xf numFmtId="0" fontId="6" fillId="0" borderId="0" xfId="6" applyFont="1" applyAlignment="1">
      <alignment horizontal="center" wrapText="1"/>
    </xf>
    <xf numFmtId="0" fontId="1" fillId="0" borderId="0" xfId="6"/>
    <xf numFmtId="0" fontId="6" fillId="0" borderId="24" xfId="6" applyFont="1" applyBorder="1" applyAlignment="1">
      <alignment horizontal="center" wrapText="1"/>
    </xf>
    <xf numFmtId="0" fontId="1" fillId="0" borderId="18" xfId="6" applyBorder="1" applyAlignment="1">
      <alignment horizontal="center" vertical="top"/>
    </xf>
    <xf numFmtId="0" fontId="6" fillId="0" borderId="18" xfId="6" applyFont="1" applyBorder="1" applyAlignment="1">
      <alignment horizontal="left" vertical="top" indent="1"/>
    </xf>
    <xf numFmtId="0" fontId="1" fillId="0" borderId="18" xfId="6" applyBorder="1" applyAlignment="1">
      <alignment vertical="top"/>
    </xf>
    <xf numFmtId="0" fontId="1" fillId="0" borderId="25" xfId="6" applyBorder="1" applyAlignment="1">
      <alignment vertical="top"/>
    </xf>
    <xf numFmtId="0" fontId="1" fillId="0" borderId="26" xfId="6" applyBorder="1" applyAlignment="1">
      <alignment horizontal="center" vertical="top"/>
    </xf>
    <xf numFmtId="0" fontId="1" fillId="0" borderId="25" xfId="6" applyBorder="1" applyAlignment="1">
      <alignment horizontal="center" vertical="top"/>
    </xf>
    <xf numFmtId="0" fontId="20" fillId="0" borderId="0" xfId="2" applyFont="1" applyAlignment="1">
      <alignment horizontal="center" vertical="top"/>
    </xf>
    <xf numFmtId="0" fontId="20" fillId="0" borderId="19" xfId="2" applyFont="1" applyBorder="1" applyAlignment="1">
      <alignment horizontal="center" vertical="top"/>
    </xf>
    <xf numFmtId="165" fontId="20" fillId="0" borderId="19" xfId="2" applyNumberFormat="1" applyFont="1" applyBorder="1" applyAlignment="1">
      <alignment horizontal="center" vertical="top"/>
    </xf>
    <xf numFmtId="164" fontId="20" fillId="0" borderId="19" xfId="2" applyNumberFormat="1" applyFont="1" applyBorder="1" applyAlignment="1">
      <alignment horizontal="center" vertical="top"/>
    </xf>
    <xf numFmtId="0" fontId="20" fillId="0" borderId="19" xfId="6" applyFont="1" applyBorder="1" applyAlignment="1">
      <alignment horizontal="center" vertical="top"/>
    </xf>
    <xf numFmtId="2" fontId="20" fillId="0" borderId="19" xfId="2" applyNumberFormat="1" applyFont="1" applyBorder="1" applyAlignment="1">
      <alignment horizontal="center" vertical="top"/>
    </xf>
    <xf numFmtId="164" fontId="20" fillId="0" borderId="12" xfId="2" applyNumberFormat="1" applyFont="1" applyBorder="1" applyAlignment="1">
      <alignment horizontal="center" vertical="top"/>
    </xf>
    <xf numFmtId="0" fontId="1" fillId="0" borderId="0" xfId="6" applyAlignment="1">
      <alignment horizontal="left" vertical="top" indent="1"/>
    </xf>
    <xf numFmtId="166" fontId="1" fillId="0" borderId="11" xfId="2" applyNumberFormat="1" applyBorder="1" applyAlignment="1">
      <alignment horizontal="right" vertical="top" indent="1"/>
    </xf>
    <xf numFmtId="3" fontId="1" fillId="0" borderId="11" xfId="2" applyNumberFormat="1" applyBorder="1" applyAlignment="1">
      <alignment horizontal="right" vertical="top" indent="1"/>
    </xf>
    <xf numFmtId="2" fontId="1" fillId="0" borderId="0" xfId="2" applyNumberFormat="1" applyAlignment="1">
      <alignment horizontal="right" vertical="top" indent="1"/>
    </xf>
    <xf numFmtId="2" fontId="1" fillId="0" borderId="24" xfId="2" applyNumberFormat="1" applyBorder="1" applyAlignment="1">
      <alignment horizontal="right" vertical="top" indent="1"/>
    </xf>
    <xf numFmtId="165" fontId="1" fillId="7" borderId="0" xfId="2" applyNumberFormat="1" applyFill="1" applyAlignment="1">
      <alignment vertical="top"/>
    </xf>
    <xf numFmtId="2" fontId="1" fillId="0" borderId="0" xfId="2" applyNumberFormat="1" applyAlignment="1">
      <alignment horizontal="left" vertical="top" indent="1"/>
    </xf>
    <xf numFmtId="11" fontId="1" fillId="0" borderId="0" xfId="2" applyNumberFormat="1" applyAlignment="1">
      <alignment horizontal="center" vertical="top"/>
    </xf>
    <xf numFmtId="0" fontId="1" fillId="0" borderId="19" xfId="2" applyBorder="1" applyAlignment="1">
      <alignment vertical="top"/>
    </xf>
    <xf numFmtId="165" fontId="1" fillId="0" borderId="0" xfId="2" applyNumberFormat="1" applyAlignment="1">
      <alignment horizontal="right" vertical="top" indent="1"/>
    </xf>
    <xf numFmtId="0" fontId="1" fillId="0" borderId="0" xfId="2" applyAlignment="1">
      <alignment horizontal="center" vertical="top"/>
    </xf>
    <xf numFmtId="166" fontId="1" fillId="0" borderId="0" xfId="2" applyNumberFormat="1" applyAlignment="1">
      <alignment vertical="top"/>
    </xf>
    <xf numFmtId="165" fontId="1" fillId="0" borderId="11" xfId="2" applyNumberFormat="1" applyBorder="1" applyAlignment="1">
      <alignment horizontal="right" vertical="top" indent="1"/>
    </xf>
    <xf numFmtId="2" fontId="1" fillId="0" borderId="0" xfId="2" quotePrefix="1" applyNumberFormat="1" applyAlignment="1">
      <alignment horizontal="right" vertical="top" indent="1"/>
    </xf>
    <xf numFmtId="2" fontId="1" fillId="0" borderId="24" xfId="2" quotePrefix="1" applyNumberFormat="1" applyBorder="1" applyAlignment="1">
      <alignment horizontal="right" vertical="top" indent="1"/>
    </xf>
    <xf numFmtId="166" fontId="1" fillId="7" borderId="0" xfId="2" applyNumberFormat="1" applyFill="1" applyAlignment="1">
      <alignment vertical="top"/>
    </xf>
    <xf numFmtId="3" fontId="1" fillId="0" borderId="0" xfId="13" applyNumberFormat="1" applyFont="1" applyAlignment="1">
      <alignment horizontal="right" vertical="center"/>
    </xf>
    <xf numFmtId="3" fontId="1" fillId="0" borderId="0" xfId="2" applyNumberFormat="1" applyAlignment="1">
      <alignment horizontal="right" vertical="top" indent="1"/>
    </xf>
    <xf numFmtId="3" fontId="1" fillId="0" borderId="24" xfId="2" applyNumberFormat="1" applyBorder="1" applyAlignment="1">
      <alignment horizontal="right" vertical="top" indent="1"/>
    </xf>
    <xf numFmtId="0" fontId="20" fillId="8" borderId="0" xfId="2" applyFont="1" applyFill="1" applyAlignment="1">
      <alignment vertical="top"/>
    </xf>
    <xf numFmtId="0" fontId="1" fillId="8" borderId="0" xfId="2" applyFill="1" applyAlignment="1">
      <alignment vertical="top"/>
    </xf>
    <xf numFmtId="0" fontId="6" fillId="0" borderId="0" xfId="4" applyFont="1" applyAlignment="1">
      <alignment vertical="top" wrapText="1"/>
    </xf>
    <xf numFmtId="165" fontId="10" fillId="0" borderId="0" xfId="2" applyNumberFormat="1" applyFont="1" applyAlignment="1">
      <alignment vertical="top"/>
    </xf>
    <xf numFmtId="165" fontId="10" fillId="7" borderId="0" xfId="2" applyNumberFormat="1" applyFont="1" applyFill="1" applyAlignment="1">
      <alignment vertical="top"/>
    </xf>
    <xf numFmtId="0" fontId="1" fillId="0" borderId="0" xfId="6" applyAlignment="1">
      <alignment vertical="top" wrapText="1"/>
    </xf>
    <xf numFmtId="0" fontId="6" fillId="0" borderId="0" xfId="2" applyFont="1" applyAlignment="1">
      <alignment vertical="top"/>
    </xf>
    <xf numFmtId="0" fontId="1" fillId="0" borderId="22" xfId="2" applyBorder="1" applyAlignment="1">
      <alignment vertical="top" wrapText="1"/>
    </xf>
    <xf numFmtId="165" fontId="1" fillId="0" borderId="0" xfId="9" applyNumberFormat="1" applyFont="1" applyAlignment="1">
      <alignment horizontal="right" vertical="top"/>
    </xf>
    <xf numFmtId="165" fontId="1" fillId="0" borderId="0" xfId="13" applyNumberFormat="1" applyFont="1" applyAlignment="1">
      <alignment horizontal="right" vertical="center"/>
    </xf>
    <xf numFmtId="11" fontId="1" fillId="0" borderId="0" xfId="13" applyNumberFormat="1" applyFont="1" applyAlignment="1">
      <alignment horizontal="right" vertical="center"/>
    </xf>
    <xf numFmtId="3" fontId="1" fillId="0" borderId="0" xfId="6" applyNumberFormat="1" applyAlignment="1">
      <alignment horizontal="right" vertical="top" wrapText="1" indent="1"/>
    </xf>
    <xf numFmtId="168" fontId="1" fillId="0" borderId="0" xfId="6" applyNumberFormat="1" applyAlignment="1">
      <alignment horizontal="right" vertical="top" wrapText="1" indent="1"/>
    </xf>
    <xf numFmtId="4" fontId="1" fillId="0" borderId="0" xfId="6" applyNumberFormat="1" applyAlignment="1">
      <alignment horizontal="right" vertical="top" wrapText="1" indent="1"/>
    </xf>
    <xf numFmtId="0" fontId="25" fillId="0" borderId="0" xfId="6" applyFont="1" applyAlignment="1">
      <alignment vertical="top"/>
    </xf>
    <xf numFmtId="0" fontId="12" fillId="0" borderId="0" xfId="6" applyFont="1" applyAlignment="1">
      <alignment vertical="top"/>
    </xf>
    <xf numFmtId="0" fontId="16" fillId="0" borderId="0" xfId="6" applyFont="1" applyAlignment="1">
      <alignment horizontal="left" vertical="top"/>
    </xf>
    <xf numFmtId="0" fontId="1" fillId="0" borderId="22" xfId="2" applyBorder="1" applyAlignment="1">
      <alignment horizontal="left" vertical="top" wrapText="1"/>
    </xf>
    <xf numFmtId="165" fontId="20" fillId="0" borderId="0" xfId="2" applyNumberFormat="1" applyFont="1" applyAlignment="1">
      <alignment vertical="top"/>
    </xf>
    <xf numFmtId="0" fontId="6" fillId="0" borderId="18" xfId="6" applyFont="1" applyBorder="1" applyAlignment="1">
      <alignment vertical="top"/>
    </xf>
    <xf numFmtId="0" fontId="1" fillId="0" borderId="0" xfId="6" applyAlignment="1">
      <alignment horizontal="center" vertical="top"/>
    </xf>
    <xf numFmtId="11" fontId="1" fillId="0" borderId="0" xfId="6" applyNumberFormat="1" applyAlignment="1">
      <alignment horizontal="right" vertical="top" indent="1"/>
    </xf>
    <xf numFmtId="3" fontId="1" fillId="0" borderId="24" xfId="6" applyNumberFormat="1" applyBorder="1" applyAlignment="1">
      <alignment horizontal="right" vertical="top" indent="1"/>
    </xf>
    <xf numFmtId="165" fontId="1" fillId="0" borderId="24" xfId="6" applyNumberFormat="1" applyBorder="1" applyAlignment="1">
      <alignment horizontal="right" vertical="top" indent="1"/>
    </xf>
    <xf numFmtId="2" fontId="1" fillId="0" borderId="0" xfId="6" applyNumberFormat="1" applyAlignment="1">
      <alignment horizontal="right" vertical="top" indent="1"/>
    </xf>
    <xf numFmtId="165" fontId="9" fillId="0" borderId="0" xfId="6" applyNumberFormat="1" applyFont="1" applyAlignment="1">
      <alignment vertical="top"/>
    </xf>
    <xf numFmtId="11" fontId="1" fillId="0" borderId="24" xfId="6" applyNumberFormat="1" applyBorder="1" applyAlignment="1">
      <alignment horizontal="right" vertical="top" indent="1"/>
    </xf>
    <xf numFmtId="2" fontId="1" fillId="0" borderId="24" xfId="6" applyNumberFormat="1" applyBorder="1" applyAlignment="1">
      <alignment horizontal="right" vertical="top" indent="1"/>
    </xf>
    <xf numFmtId="165" fontId="1" fillId="0" borderId="0" xfId="6" applyNumberFormat="1" applyAlignment="1">
      <alignment horizontal="right" vertical="top" indent="1"/>
    </xf>
    <xf numFmtId="0" fontId="1" fillId="8" borderId="0" xfId="6" applyFill="1" applyAlignment="1">
      <alignment vertical="top"/>
    </xf>
    <xf numFmtId="0" fontId="7" fillId="8" borderId="0" xfId="6" applyFont="1" applyFill="1" applyAlignment="1">
      <alignment vertical="top"/>
    </xf>
    <xf numFmtId="0" fontId="25" fillId="8" borderId="0" xfId="6" applyFont="1" applyFill="1" applyAlignment="1">
      <alignment horizontal="left" vertical="top"/>
    </xf>
    <xf numFmtId="168" fontId="20" fillId="0" borderId="0" xfId="6" applyNumberFormat="1" applyFont="1" applyAlignment="1">
      <alignment horizontal="right" vertical="top"/>
    </xf>
    <xf numFmtId="170" fontId="1" fillId="0" borderId="21" xfId="6" applyNumberFormat="1" applyBorder="1" applyAlignment="1">
      <alignment horizontal="right" vertical="top"/>
    </xf>
    <xf numFmtId="165" fontId="1" fillId="0" borderId="22" xfId="6" applyNumberFormat="1" applyBorder="1" applyAlignment="1">
      <alignment vertical="top"/>
    </xf>
    <xf numFmtId="166" fontId="20" fillId="0" borderId="21" xfId="2" applyNumberFormat="1" applyFont="1" applyBorder="1" applyAlignment="1">
      <alignment horizontal="right" vertical="top" wrapText="1"/>
    </xf>
    <xf numFmtId="2" fontId="20" fillId="7" borderId="0" xfId="9" applyNumberFormat="1" applyFont="1" applyFill="1" applyAlignment="1">
      <alignment horizontal="right" vertical="top"/>
    </xf>
    <xf numFmtId="166" fontId="1" fillId="0" borderId="21" xfId="2" applyNumberFormat="1" applyBorder="1" applyAlignment="1">
      <alignment horizontal="right" vertical="top" wrapText="1"/>
    </xf>
    <xf numFmtId="166" fontId="1" fillId="7" borderId="21" xfId="2" applyNumberFormat="1" applyFill="1" applyBorder="1" applyAlignment="1">
      <alignment horizontal="right" vertical="top" wrapText="1"/>
    </xf>
    <xf numFmtId="2" fontId="1" fillId="7" borderId="22" xfId="2" applyNumberFormat="1" applyFill="1" applyBorder="1" applyAlignment="1">
      <alignment horizontal="left" vertical="top" wrapText="1"/>
    </xf>
    <xf numFmtId="168" fontId="1" fillId="0" borderId="0" xfId="6" applyNumberFormat="1" applyAlignment="1">
      <alignment horizontal="right" vertical="top" indent="1"/>
    </xf>
    <xf numFmtId="170" fontId="1" fillId="0" borderId="24" xfId="6" applyNumberFormat="1" applyBorder="1" applyAlignment="1">
      <alignment horizontal="right" vertical="top" indent="1"/>
    </xf>
    <xf numFmtId="0" fontId="23" fillId="0" borderId="0" xfId="6" applyFont="1" applyAlignment="1">
      <alignment vertical="top"/>
    </xf>
    <xf numFmtId="1" fontId="1" fillId="0" borderId="0" xfId="2" applyNumberFormat="1" applyAlignment="1">
      <alignment horizontal="right" vertical="top" wrapText="1"/>
    </xf>
    <xf numFmtId="0" fontId="6" fillId="0" borderId="0" xfId="6" applyFont="1" applyAlignment="1">
      <alignment vertical="top"/>
    </xf>
    <xf numFmtId="164" fontId="1" fillId="0" borderId="0" xfId="6" applyNumberFormat="1" applyAlignment="1">
      <alignment horizontal="right" vertical="top" indent="1"/>
    </xf>
    <xf numFmtId="0" fontId="33" fillId="0" borderId="0" xfId="4" applyFont="1" applyAlignment="1">
      <alignment vertical="top"/>
    </xf>
    <xf numFmtId="0" fontId="34" fillId="0" borderId="0" xfId="7" applyFont="1"/>
    <xf numFmtId="9" fontId="20" fillId="0" borderId="0" xfId="5" applyNumberFormat="1" applyFont="1" applyAlignment="1">
      <alignment horizontal="right" vertical="top"/>
    </xf>
    <xf numFmtId="14" fontId="25" fillId="0" borderId="0" xfId="2" quotePrefix="1" applyNumberFormat="1" applyFont="1" applyAlignment="1">
      <alignment horizontal="center" vertical="top"/>
    </xf>
    <xf numFmtId="0" fontId="34" fillId="0" borderId="0" xfId="2" applyFont="1" applyAlignment="1">
      <alignment vertical="top"/>
    </xf>
    <xf numFmtId="0" fontId="33" fillId="0" borderId="0" xfId="4" applyFont="1" applyAlignment="1">
      <alignment horizontal="left" vertical="top"/>
    </xf>
    <xf numFmtId="0" fontId="35" fillId="0" borderId="0" xfId="2" applyFont="1" applyAlignment="1">
      <alignment horizontal="center" wrapText="1"/>
    </xf>
    <xf numFmtId="166" fontId="20" fillId="0" borderId="0" xfId="2" applyNumberFormat="1" applyFont="1" applyAlignment="1">
      <alignment vertical="top" wrapText="1"/>
    </xf>
    <xf numFmtId="0" fontId="35" fillId="0" borderId="0" xfId="2" applyFont="1" applyAlignment="1">
      <alignment vertical="top" wrapText="1"/>
    </xf>
    <xf numFmtId="164" fontId="35" fillId="0" borderId="0" xfId="2" applyNumberFormat="1" applyFont="1" applyAlignment="1">
      <alignment vertical="top" wrapText="1"/>
    </xf>
    <xf numFmtId="2" fontId="35" fillId="0" borderId="0" xfId="2" applyNumberFormat="1" applyFont="1" applyAlignment="1">
      <alignment vertical="top" wrapText="1"/>
    </xf>
    <xf numFmtId="0" fontId="35" fillId="0" borderId="0" xfId="2" applyFont="1" applyAlignment="1">
      <alignment horizontal="left" vertical="top"/>
    </xf>
    <xf numFmtId="165" fontId="20" fillId="0" borderId="0" xfId="2" applyNumberFormat="1" applyFont="1" applyAlignment="1">
      <alignment vertical="top" wrapText="1"/>
    </xf>
    <xf numFmtId="3" fontId="20" fillId="0" borderId="0" xfId="2" applyNumberFormat="1" applyFont="1" applyAlignment="1">
      <alignment vertical="top" wrapText="1"/>
    </xf>
    <xf numFmtId="164" fontId="20" fillId="0" borderId="0" xfId="2" applyNumberFormat="1" applyFont="1" applyAlignment="1">
      <alignment vertical="top" wrapText="1"/>
    </xf>
    <xf numFmtId="2" fontId="1" fillId="7" borderId="0" xfId="2" quotePrefix="1" applyNumberFormat="1" applyFill="1" applyAlignment="1">
      <alignment vertical="top" wrapText="1"/>
    </xf>
    <xf numFmtId="2" fontId="35" fillId="0" borderId="0" xfId="2" quotePrefix="1" applyNumberFormat="1" applyFont="1" applyAlignment="1">
      <alignment vertical="top" wrapText="1"/>
    </xf>
    <xf numFmtId="170" fontId="1" fillId="0" borderId="0" xfId="2" applyNumberFormat="1" applyAlignment="1">
      <alignment vertical="top" wrapText="1"/>
    </xf>
    <xf numFmtId="3" fontId="1" fillId="0" borderId="0" xfId="2" applyNumberFormat="1" applyAlignment="1">
      <alignment vertical="top" wrapText="1"/>
    </xf>
    <xf numFmtId="170" fontId="35" fillId="0" borderId="0" xfId="2" applyNumberFormat="1" applyFont="1" applyAlignment="1">
      <alignment vertical="top" wrapText="1"/>
    </xf>
    <xf numFmtId="3" fontId="35" fillId="0" borderId="0" xfId="2" applyNumberFormat="1" applyFont="1" applyAlignment="1">
      <alignment vertical="top" wrapText="1"/>
    </xf>
    <xf numFmtId="170" fontId="1" fillId="7" borderId="0" xfId="2" applyNumberFormat="1" applyFill="1" applyAlignment="1">
      <alignment vertical="top" wrapText="1"/>
    </xf>
    <xf numFmtId="3" fontId="1" fillId="7" borderId="0" xfId="2" applyNumberFormat="1" applyFill="1" applyAlignment="1">
      <alignment vertical="top" wrapText="1"/>
    </xf>
    <xf numFmtId="4" fontId="20" fillId="7" borderId="0" xfId="2" applyNumberFormat="1" applyFont="1" applyFill="1" applyAlignment="1">
      <alignment vertical="top" wrapText="1"/>
    </xf>
    <xf numFmtId="4" fontId="35" fillId="0" borderId="0" xfId="2" applyNumberFormat="1" applyFont="1" applyAlignment="1">
      <alignment vertical="top" wrapText="1"/>
    </xf>
    <xf numFmtId="165" fontId="20" fillId="0" borderId="21" xfId="2" applyNumberFormat="1" applyFont="1" applyBorder="1" applyAlignment="1">
      <alignment vertical="top" wrapText="1"/>
    </xf>
    <xf numFmtId="165" fontId="20" fillId="7" borderId="21" xfId="2" applyNumberFormat="1" applyFont="1" applyFill="1" applyBorder="1" applyAlignment="1">
      <alignment vertical="top" wrapText="1"/>
    </xf>
    <xf numFmtId="4" fontId="20" fillId="7" borderId="0" xfId="2" applyNumberFormat="1" applyFont="1" applyFill="1" applyAlignment="1">
      <alignment horizontal="right" vertical="top" wrapText="1"/>
    </xf>
    <xf numFmtId="4" fontId="35" fillId="0" borderId="0" xfId="2" applyNumberFormat="1" applyFont="1" applyAlignment="1">
      <alignment horizontal="right" vertical="top" wrapText="1"/>
    </xf>
    <xf numFmtId="0" fontId="35" fillId="0" borderId="0" xfId="2" applyFont="1" applyAlignment="1">
      <alignment horizontal="left" vertical="top" wrapText="1"/>
    </xf>
    <xf numFmtId="9" fontId="20" fillId="0" borderId="0" xfId="2" applyNumberFormat="1" applyFont="1" applyAlignment="1">
      <alignment vertical="top" wrapText="1"/>
    </xf>
    <xf numFmtId="9" fontId="35" fillId="0" borderId="0" xfId="2" applyNumberFormat="1" applyFont="1" applyAlignment="1">
      <alignment vertical="top" wrapText="1"/>
    </xf>
    <xf numFmtId="0" fontId="1" fillId="0" borderId="18" xfId="2" applyBorder="1" applyAlignment="1">
      <alignment horizontal="left" vertical="top"/>
    </xf>
    <xf numFmtId="0" fontId="1" fillId="0" borderId="18" xfId="2" applyBorder="1" applyAlignment="1">
      <alignment horizontal="center" vertical="top" wrapText="1"/>
    </xf>
    <xf numFmtId="0" fontId="35" fillId="0" borderId="0" xfId="2" applyFont="1" applyAlignment="1">
      <alignment horizontal="center" vertical="top" wrapText="1"/>
    </xf>
    <xf numFmtId="9" fontId="20" fillId="0" borderId="0" xfId="2" applyNumberFormat="1" applyFont="1" applyAlignment="1">
      <alignment horizontal="right" vertical="top" wrapText="1"/>
    </xf>
    <xf numFmtId="9" fontId="35" fillId="0" borderId="0" xfId="2" applyNumberFormat="1" applyFont="1" applyAlignment="1">
      <alignment horizontal="right" vertical="top" wrapText="1"/>
    </xf>
    <xf numFmtId="165" fontId="35" fillId="0" borderId="0" xfId="2" applyNumberFormat="1" applyFont="1" applyAlignment="1">
      <alignment horizontal="right" vertical="top" wrapText="1"/>
    </xf>
    <xf numFmtId="0" fontId="36" fillId="0" borderId="0" xfId="2" applyFont="1" applyAlignment="1">
      <alignment horizontal="left"/>
    </xf>
    <xf numFmtId="0" fontId="36" fillId="0" borderId="0" xfId="2" applyFont="1" applyAlignment="1">
      <alignment vertical="top"/>
    </xf>
    <xf numFmtId="0" fontId="36" fillId="0" borderId="0" xfId="2" applyFont="1" applyAlignment="1">
      <alignment wrapText="1"/>
    </xf>
    <xf numFmtId="0" fontId="35" fillId="0" borderId="0" xfId="2" applyFont="1" applyAlignment="1">
      <alignment horizontal="center"/>
    </xf>
    <xf numFmtId="0" fontId="35" fillId="0" borderId="0" xfId="2" applyFont="1" applyAlignment="1">
      <alignment vertical="top"/>
    </xf>
    <xf numFmtId="165" fontId="35" fillId="0" borderId="0" xfId="2" applyNumberFormat="1" applyFont="1" applyAlignment="1">
      <alignment vertical="top" wrapText="1"/>
    </xf>
    <xf numFmtId="4" fontId="35" fillId="0" borderId="0" xfId="2" applyNumberFormat="1" applyFont="1" applyAlignment="1">
      <alignment horizontal="right" vertical="top" indent="1"/>
    </xf>
    <xf numFmtId="2" fontId="1" fillId="0" borderId="11" xfId="2" applyNumberFormat="1" applyBorder="1" applyAlignment="1">
      <alignment horizontal="right" vertical="top" indent="1"/>
    </xf>
    <xf numFmtId="0" fontId="9" fillId="8" borderId="0" xfId="2" applyFont="1" applyFill="1" applyAlignment="1">
      <alignment vertical="top"/>
    </xf>
    <xf numFmtId="0" fontId="34" fillId="8" borderId="0" xfId="2" applyFont="1" applyFill="1" applyAlignment="1">
      <alignment vertical="top"/>
    </xf>
    <xf numFmtId="4" fontId="1" fillId="0" borderId="0" xfId="2" applyNumberFormat="1" applyAlignment="1">
      <alignment vertical="top"/>
    </xf>
    <xf numFmtId="170" fontId="18" fillId="0" borderId="0" xfId="18" applyNumberFormat="1" applyFont="1" applyAlignment="1">
      <alignment vertical="top"/>
    </xf>
    <xf numFmtId="0" fontId="18" fillId="0" borderId="0" xfId="18" applyFont="1" applyAlignment="1">
      <alignment vertical="top"/>
    </xf>
    <xf numFmtId="170" fontId="36" fillId="0" borderId="0" xfId="18" applyNumberFormat="1" applyFont="1" applyAlignment="1">
      <alignment vertical="top"/>
    </xf>
    <xf numFmtId="0" fontId="36" fillId="0" borderId="0" xfId="18" applyFont="1" applyAlignment="1">
      <alignment vertical="top"/>
    </xf>
    <xf numFmtId="0" fontId="35" fillId="0" borderId="0" xfId="2" applyFont="1" applyAlignment="1">
      <alignment horizontal="center" vertical="top"/>
    </xf>
    <xf numFmtId="167" fontId="20" fillId="0" borderId="0" xfId="2" applyNumberFormat="1" applyFont="1" applyAlignment="1">
      <alignment horizontal="right" vertical="top" wrapText="1"/>
    </xf>
    <xf numFmtId="167" fontId="35" fillId="0" borderId="0" xfId="2" applyNumberFormat="1" applyFont="1" applyAlignment="1">
      <alignment horizontal="right" vertical="top" wrapText="1"/>
    </xf>
    <xf numFmtId="4" fontId="1" fillId="7" borderId="0" xfId="2" applyNumberFormat="1" applyFill="1" applyAlignment="1">
      <alignment horizontal="right" vertical="top" wrapText="1"/>
    </xf>
    <xf numFmtId="11" fontId="1" fillId="7" borderId="0" xfId="2" applyNumberFormat="1" applyFill="1" applyAlignment="1">
      <alignment vertical="top" wrapText="1"/>
    </xf>
    <xf numFmtId="0" fontId="7" fillId="0" borderId="0" xfId="2" applyFont="1" applyAlignment="1">
      <alignment vertical="center" wrapText="1"/>
    </xf>
    <xf numFmtId="0" fontId="7" fillId="0" borderId="0" xfId="2" applyFont="1" applyAlignment="1">
      <alignment horizontal="center" vertical="center" wrapText="1"/>
    </xf>
    <xf numFmtId="168" fontId="20" fillId="7" borderId="0" xfId="2" applyNumberFormat="1" applyFont="1" applyFill="1" applyAlignment="1">
      <alignment vertical="top" wrapText="1"/>
    </xf>
    <xf numFmtId="0" fontId="20" fillId="0" borderId="0" xfId="2" applyFont="1" applyAlignment="1">
      <alignment vertical="top" wrapText="1"/>
    </xf>
    <xf numFmtId="0" fontId="37" fillId="0" borderId="0" xfId="4" applyFont="1" applyAlignment="1">
      <alignment vertical="top" wrapText="1"/>
    </xf>
    <xf numFmtId="0" fontId="35" fillId="0" borderId="0" xfId="2" quotePrefix="1" applyFont="1" applyAlignment="1">
      <alignment vertical="top" wrapText="1"/>
    </xf>
    <xf numFmtId="0" fontId="18" fillId="0" borderId="0" xfId="18" applyFont="1" applyAlignment="1">
      <alignment horizontal="left" vertical="top" indent="1"/>
    </xf>
    <xf numFmtId="0" fontId="37" fillId="0" borderId="0" xfId="4" applyFont="1" applyAlignment="1">
      <alignment horizontal="left" vertical="top"/>
    </xf>
    <xf numFmtId="9" fontId="35" fillId="0" borderId="0" xfId="2" applyNumberFormat="1" applyFont="1" applyAlignment="1">
      <alignment horizontal="right" vertical="top"/>
    </xf>
    <xf numFmtId="164" fontId="4" fillId="0" borderId="0" xfId="2" applyNumberFormat="1" applyFont="1" applyAlignment="1">
      <alignment vertical="top"/>
    </xf>
    <xf numFmtId="165" fontId="4" fillId="0" borderId="0" xfId="2" applyNumberFormat="1" applyFont="1" applyAlignment="1">
      <alignment vertical="top"/>
    </xf>
    <xf numFmtId="0" fontId="17" fillId="0" borderId="0" xfId="2" applyFont="1" applyAlignment="1">
      <alignment horizontal="left" vertical="top"/>
    </xf>
    <xf numFmtId="0" fontId="6" fillId="0" borderId="11" xfId="6" applyFont="1" applyBorder="1" applyAlignment="1">
      <alignment horizontal="center" wrapText="1"/>
    </xf>
    <xf numFmtId="0" fontId="1" fillId="0" borderId="13" xfId="6" applyBorder="1" applyAlignment="1">
      <alignment horizontal="center" vertical="top"/>
    </xf>
    <xf numFmtId="11" fontId="1" fillId="0" borderId="0" xfId="2" applyNumberFormat="1" applyAlignment="1">
      <alignment horizontal="right" vertical="top" indent="1"/>
    </xf>
    <xf numFmtId="164" fontId="1" fillId="0" borderId="0" xfId="2" applyNumberFormat="1" applyAlignment="1">
      <alignment horizontal="right" vertical="top" indent="1"/>
    </xf>
    <xf numFmtId="0" fontId="25" fillId="8" borderId="0" xfId="2" applyFont="1" applyFill="1" applyAlignment="1">
      <alignment horizontal="left" vertical="top"/>
    </xf>
    <xf numFmtId="3" fontId="20" fillId="0" borderId="0" xfId="6" applyNumberFormat="1" applyFont="1" applyAlignment="1">
      <alignment horizontal="right" vertical="top"/>
    </xf>
    <xf numFmtId="0" fontId="1" fillId="7" borderId="0" xfId="2" quotePrefix="1" applyFill="1" applyAlignment="1">
      <alignment vertical="top"/>
    </xf>
    <xf numFmtId="3" fontId="20" fillId="7" borderId="0" xfId="2" applyNumberFormat="1" applyFont="1" applyFill="1" applyAlignment="1">
      <alignment vertical="top"/>
    </xf>
    <xf numFmtId="9" fontId="20" fillId="7" borderId="0" xfId="8" applyFont="1" applyFill="1" applyAlignment="1">
      <alignment vertical="top"/>
    </xf>
    <xf numFmtId="2" fontId="1" fillId="0" borderId="21" xfId="2" applyNumberFormat="1" applyBorder="1" applyAlignment="1">
      <alignment vertical="top"/>
    </xf>
    <xf numFmtId="2" fontId="1" fillId="7" borderId="0" xfId="2" applyNumberFormat="1" applyFill="1" applyAlignment="1">
      <alignment vertical="top"/>
    </xf>
    <xf numFmtId="2" fontId="1" fillId="0" borderId="0" xfId="2" applyNumberFormat="1" applyAlignment="1">
      <alignment vertical="top"/>
    </xf>
    <xf numFmtId="10" fontId="1" fillId="7" borderId="0" xfId="8" applyNumberFormat="1" applyFont="1" applyFill="1" applyAlignment="1">
      <alignment vertical="top"/>
    </xf>
    <xf numFmtId="9" fontId="20" fillId="0" borderId="0" xfId="8" applyFont="1" applyFill="1" applyAlignment="1">
      <alignment vertical="top"/>
    </xf>
    <xf numFmtId="0" fontId="1" fillId="0" borderId="0" xfId="2" quotePrefix="1" applyAlignment="1">
      <alignment vertical="top"/>
    </xf>
    <xf numFmtId="2" fontId="20" fillId="0" borderId="21" xfId="2" applyNumberFormat="1" applyFont="1" applyBorder="1" applyAlignment="1">
      <alignment vertical="top"/>
    </xf>
    <xf numFmtId="2" fontId="20" fillId="0" borderId="0" xfId="8" applyNumberFormat="1" applyFont="1" applyFill="1" applyAlignment="1">
      <alignment vertical="top"/>
    </xf>
    <xf numFmtId="0" fontId="1" fillId="0" borderId="0" xfId="2" quotePrefix="1" applyAlignment="1">
      <alignment vertical="top" wrapText="1"/>
    </xf>
    <xf numFmtId="171" fontId="20" fillId="7" borderId="0" xfId="8" applyNumberFormat="1" applyFont="1" applyFill="1" applyAlignment="1">
      <alignment vertical="top"/>
    </xf>
    <xf numFmtId="0" fontId="1" fillId="7" borderId="0" xfId="2" quotePrefix="1" applyFill="1" applyAlignment="1">
      <alignment vertical="top" wrapText="1"/>
    </xf>
    <xf numFmtId="2" fontId="20" fillId="7" borderId="0" xfId="8" applyNumberFormat="1" applyFont="1" applyFill="1" applyAlignment="1">
      <alignment vertical="top"/>
    </xf>
    <xf numFmtId="171" fontId="1" fillId="0" borderId="0" xfId="8" applyNumberFormat="1" applyFont="1" applyFill="1" applyAlignment="1">
      <alignment vertical="top"/>
    </xf>
    <xf numFmtId="165" fontId="1" fillId="7" borderId="21" xfId="2" applyNumberFormat="1" applyFill="1" applyBorder="1" applyAlignment="1">
      <alignment vertical="top"/>
    </xf>
    <xf numFmtId="165" fontId="1" fillId="0" borderId="21" xfId="2" applyNumberFormat="1" applyBorder="1" applyAlignment="1">
      <alignment vertical="top"/>
    </xf>
    <xf numFmtId="171" fontId="20" fillId="0" borderId="0" xfId="8" applyNumberFormat="1" applyFont="1" applyFill="1" applyBorder="1" applyAlignment="1">
      <alignment vertical="top"/>
    </xf>
    <xf numFmtId="2" fontId="1" fillId="7" borderId="0" xfId="8" applyNumberFormat="1" applyFont="1" applyFill="1" applyBorder="1" applyAlignment="1">
      <alignment vertical="top"/>
    </xf>
    <xf numFmtId="10" fontId="1" fillId="7" borderId="0" xfId="8" applyNumberFormat="1" applyFont="1" applyFill="1" applyBorder="1" applyAlignment="1">
      <alignment vertical="top"/>
    </xf>
    <xf numFmtId="2" fontId="1" fillId="0" borderId="0" xfId="8" applyNumberFormat="1" applyFont="1" applyFill="1" applyBorder="1" applyAlignment="1">
      <alignment vertical="top"/>
    </xf>
    <xf numFmtId="2" fontId="1" fillId="0" borderId="0" xfId="8" applyNumberFormat="1" applyFont="1" applyFill="1" applyAlignment="1">
      <alignment vertical="top"/>
    </xf>
    <xf numFmtId="2" fontId="1" fillId="7" borderId="21" xfId="8" applyNumberFormat="1" applyFont="1" applyFill="1" applyBorder="1" applyAlignment="1">
      <alignment vertical="top"/>
    </xf>
    <xf numFmtId="0" fontId="1" fillId="7" borderId="22" xfId="2" quotePrefix="1" applyFill="1" applyBorder="1" applyAlignment="1">
      <alignment vertical="top"/>
    </xf>
    <xf numFmtId="11" fontId="1" fillId="7" borderId="0" xfId="2" applyNumberFormat="1" applyFill="1" applyAlignment="1">
      <alignment vertical="top"/>
    </xf>
    <xf numFmtId="2" fontId="20" fillId="7" borderId="21" xfId="2" applyNumberFormat="1" applyFont="1" applyFill="1" applyBorder="1" applyAlignment="1">
      <alignment vertical="top"/>
    </xf>
    <xf numFmtId="11" fontId="30" fillId="0" borderId="0" xfId="12" applyNumberFormat="1" applyFont="1" applyFill="1" applyAlignment="1">
      <alignment horizontal="right" vertical="top"/>
    </xf>
    <xf numFmtId="2" fontId="1" fillId="0" borderId="0" xfId="11" quotePrefix="1" applyNumberFormat="1" applyFont="1" applyAlignment="1">
      <alignment horizontal="right" vertical="top"/>
    </xf>
    <xf numFmtId="0" fontId="1" fillId="0" borderId="0" xfId="10" applyFont="1" applyAlignment="1">
      <alignment vertical="top"/>
    </xf>
    <xf numFmtId="3" fontId="1" fillId="0" borderId="0" xfId="11" applyNumberFormat="1" applyFont="1" applyAlignment="1">
      <alignment horizontal="right" vertical="top"/>
    </xf>
    <xf numFmtId="0" fontId="6" fillId="0" borderId="0" xfId="2" applyFont="1" applyAlignment="1">
      <alignment horizontal="center" vertical="top"/>
    </xf>
    <xf numFmtId="2" fontId="20" fillId="0" borderId="0" xfId="2" applyNumberFormat="1" applyFont="1" applyAlignment="1">
      <alignment horizontal="center" vertical="top"/>
    </xf>
    <xf numFmtId="164" fontId="1" fillId="0" borderId="0" xfId="2" applyNumberFormat="1" applyAlignment="1">
      <alignment horizontal="left" vertical="top" indent="1"/>
    </xf>
    <xf numFmtId="2" fontId="1" fillId="0" borderId="0" xfId="13" applyNumberFormat="1" applyFont="1" applyAlignment="1">
      <alignment horizontal="right" vertical="center"/>
    </xf>
    <xf numFmtId="166" fontId="20" fillId="0" borderId="0" xfId="13" applyNumberFormat="1" applyFont="1" applyAlignment="1">
      <alignment horizontal="right" vertical="center"/>
    </xf>
    <xf numFmtId="0" fontId="15" fillId="0" borderId="0" xfId="6" applyFont="1" applyAlignment="1">
      <alignment vertical="top"/>
    </xf>
    <xf numFmtId="2" fontId="6" fillId="0" borderId="0" xfId="6" applyNumberFormat="1" applyFont="1" applyAlignment="1">
      <alignment horizontal="left" vertical="top"/>
    </xf>
    <xf numFmtId="0" fontId="1" fillId="0" borderId="18" xfId="11" applyFont="1" applyBorder="1"/>
    <xf numFmtId="0" fontId="40" fillId="0" borderId="18" xfId="11" applyFont="1" applyBorder="1"/>
    <xf numFmtId="0" fontId="10" fillId="0" borderId="18" xfId="7" applyBorder="1" applyAlignment="1">
      <alignment vertical="top" wrapText="1"/>
    </xf>
    <xf numFmtId="4" fontId="10" fillId="0" borderId="0" xfId="6" applyNumberFormat="1" applyFont="1" applyAlignment="1">
      <alignment horizontal="right" vertical="top"/>
    </xf>
    <xf numFmtId="0" fontId="1" fillId="7" borderId="0" xfId="6" applyFill="1" applyAlignment="1">
      <alignment vertical="top" wrapText="1"/>
    </xf>
    <xf numFmtId="3" fontId="20" fillId="7" borderId="0" xfId="6" applyNumberFormat="1" applyFont="1" applyFill="1" applyAlignment="1">
      <alignment horizontal="right" vertical="top"/>
    </xf>
    <xf numFmtId="165" fontId="1" fillId="7" borderId="0" xfId="6" applyNumberFormat="1" applyFill="1" applyAlignment="1">
      <alignment vertical="top"/>
    </xf>
    <xf numFmtId="0" fontId="1" fillId="7" borderId="0" xfId="6" applyFill="1" applyAlignment="1">
      <alignment vertical="top"/>
    </xf>
    <xf numFmtId="4" fontId="10" fillId="7" borderId="0" xfId="6" applyNumberFormat="1" applyFont="1" applyFill="1" applyAlignment="1">
      <alignment horizontal="right" vertical="top"/>
    </xf>
    <xf numFmtId="0" fontId="10" fillId="7" borderId="0" xfId="6" applyFont="1" applyFill="1" applyAlignment="1">
      <alignment horizontal="right" vertical="top"/>
    </xf>
    <xf numFmtId="4" fontId="20" fillId="0" borderId="21" xfId="6" applyNumberFormat="1" applyFont="1" applyBorder="1" applyAlignment="1">
      <alignment horizontal="right" vertical="top"/>
    </xf>
    <xf numFmtId="0" fontId="1" fillId="0" borderId="22" xfId="6" applyBorder="1" applyAlignment="1">
      <alignment vertical="top"/>
    </xf>
    <xf numFmtId="0" fontId="40" fillId="0" borderId="1" xfId="20" applyFont="1" applyBorder="1"/>
    <xf numFmtId="0" fontId="40" fillId="0" borderId="2" xfId="20" applyFont="1" applyBorder="1"/>
    <xf numFmtId="0" fontId="40" fillId="0" borderId="3" xfId="20" applyFont="1" applyBorder="1"/>
    <xf numFmtId="0" fontId="40" fillId="0" borderId="4" xfId="20" applyFont="1" applyBorder="1"/>
    <xf numFmtId="0" fontId="6" fillId="0" borderId="20" xfId="20" applyFont="1" applyBorder="1" applyAlignment="1">
      <alignment horizontal="center" wrapText="1"/>
    </xf>
    <xf numFmtId="0" fontId="6" fillId="0" borderId="11" xfId="20" applyFont="1" applyBorder="1" applyAlignment="1">
      <alignment horizontal="center" wrapText="1"/>
    </xf>
    <xf numFmtId="0" fontId="6" fillId="0" borderId="24" xfId="20" applyFont="1" applyBorder="1" applyAlignment="1">
      <alignment horizontal="center" wrapText="1"/>
    </xf>
    <xf numFmtId="0" fontId="6" fillId="0" borderId="16" xfId="20" applyFont="1" applyBorder="1" applyAlignment="1">
      <alignment horizontal="center" wrapText="1"/>
    </xf>
    <xf numFmtId="0" fontId="1" fillId="0" borderId="20" xfId="20" applyFont="1" applyBorder="1" applyAlignment="1">
      <alignment horizontal="center"/>
    </xf>
    <xf numFmtId="0" fontId="1" fillId="0" borderId="11" xfId="20" applyFont="1" applyBorder="1" applyAlignment="1">
      <alignment horizontal="center" wrapText="1"/>
    </xf>
    <xf numFmtId="0" fontId="1" fillId="0" borderId="11" xfId="20" applyFont="1" applyBorder="1" applyAlignment="1">
      <alignment horizontal="center"/>
    </xf>
    <xf numFmtId="0" fontId="1" fillId="0" borderId="24" xfId="20" applyFont="1" applyBorder="1" applyAlignment="1">
      <alignment horizontal="center"/>
    </xf>
    <xf numFmtId="0" fontId="1" fillId="0" borderId="16" xfId="20" applyFont="1" applyBorder="1" applyAlignment="1">
      <alignment horizontal="center"/>
    </xf>
    <xf numFmtId="0" fontId="1" fillId="0" borderId="20" xfId="20" applyFont="1" applyBorder="1"/>
    <xf numFmtId="0" fontId="1" fillId="0" borderId="11" xfId="20" applyFont="1" applyBorder="1"/>
    <xf numFmtId="0" fontId="1" fillId="0" borderId="24" xfId="20" applyFont="1" applyBorder="1"/>
    <xf numFmtId="0" fontId="1" fillId="0" borderId="16" xfId="20" applyFont="1" applyBorder="1"/>
    <xf numFmtId="0" fontId="1" fillId="0" borderId="14" xfId="20" applyFont="1" applyBorder="1"/>
    <xf numFmtId="0" fontId="1" fillId="0" borderId="12" xfId="20" applyFont="1" applyBorder="1"/>
    <xf numFmtId="0" fontId="1" fillId="0" borderId="27" xfId="20" applyFont="1" applyBorder="1"/>
    <xf numFmtId="0" fontId="1" fillId="0" borderId="15" xfId="20" applyFont="1" applyBorder="1"/>
    <xf numFmtId="0" fontId="20" fillId="0" borderId="20" xfId="20" applyFont="1" applyBorder="1" applyAlignment="1">
      <alignment horizontal="left" indent="1"/>
    </xf>
    <xf numFmtId="0" fontId="20" fillId="0" borderId="11" xfId="20" applyFont="1" applyBorder="1" applyAlignment="1">
      <alignment horizontal="right" indent="1"/>
    </xf>
    <xf numFmtId="3" fontId="1" fillId="0" borderId="11" xfId="20" applyNumberFormat="1" applyFont="1" applyBorder="1" applyAlignment="1">
      <alignment horizontal="right" indent="1"/>
    </xf>
    <xf numFmtId="11" fontId="1" fillId="0" borderId="11" xfId="20" applyNumberFormat="1" applyFont="1" applyBorder="1" applyAlignment="1">
      <alignment horizontal="right" indent="1"/>
    </xf>
    <xf numFmtId="2" fontId="1" fillId="0" borderId="11" xfId="20" applyNumberFormat="1" applyFont="1" applyBorder="1" applyAlignment="1">
      <alignment horizontal="right" indent="1"/>
    </xf>
    <xf numFmtId="2" fontId="1" fillId="0" borderId="24" xfId="20" applyNumberFormat="1" applyFont="1" applyBorder="1" applyAlignment="1">
      <alignment horizontal="right" indent="1"/>
    </xf>
    <xf numFmtId="166" fontId="1" fillId="0" borderId="16" xfId="20" applyNumberFormat="1" applyFont="1" applyBorder="1" applyAlignment="1">
      <alignment horizontal="right" indent="1"/>
    </xf>
    <xf numFmtId="2" fontId="20" fillId="0" borderId="11" xfId="20" applyNumberFormat="1" applyFont="1" applyBorder="1" applyAlignment="1">
      <alignment horizontal="right" indent="1"/>
    </xf>
    <xf numFmtId="0" fontId="20" fillId="0" borderId="28" xfId="20" applyFont="1" applyBorder="1" applyAlignment="1">
      <alignment horizontal="left" indent="1"/>
    </xf>
    <xf numFmtId="0" fontId="20" fillId="0" borderId="29" xfId="20" applyFont="1" applyBorder="1" applyAlignment="1">
      <alignment horizontal="right" indent="1"/>
    </xf>
    <xf numFmtId="3" fontId="1" fillId="0" borderId="29" xfId="20" applyNumberFormat="1" applyFont="1" applyBorder="1" applyAlignment="1">
      <alignment horizontal="right" indent="1"/>
    </xf>
    <xf numFmtId="2" fontId="1" fillId="0" borderId="29" xfId="20" applyNumberFormat="1" applyFont="1" applyBorder="1" applyAlignment="1">
      <alignment horizontal="right" indent="1"/>
    </xf>
    <xf numFmtId="11" fontId="1" fillId="0" borderId="29" xfId="20" applyNumberFormat="1" applyFont="1" applyBorder="1" applyAlignment="1">
      <alignment horizontal="right" indent="1"/>
    </xf>
    <xf numFmtId="166" fontId="1" fillId="0" borderId="30" xfId="20" applyNumberFormat="1" applyFont="1" applyBorder="1" applyAlignment="1">
      <alignment horizontal="right" indent="1"/>
    </xf>
    <xf numFmtId="0" fontId="1" fillId="0" borderId="0" xfId="20" applyFont="1"/>
    <xf numFmtId="0" fontId="10" fillId="0" borderId="0" xfId="20" applyAlignment="1">
      <alignment wrapText="1"/>
    </xf>
    <xf numFmtId="0" fontId="39" fillId="0" borderId="0" xfId="20" applyFont="1" applyAlignment="1">
      <alignment wrapText="1"/>
    </xf>
    <xf numFmtId="0" fontId="21" fillId="0" borderId="0" xfId="20" applyFont="1"/>
    <xf numFmtId="0" fontId="1" fillId="0" borderId="0" xfId="11" applyFont="1"/>
    <xf numFmtId="0" fontId="40" fillId="0" borderId="0" xfId="11" applyFont="1"/>
    <xf numFmtId="165" fontId="1" fillId="0" borderId="0" xfId="11" applyNumberFormat="1" applyFont="1" applyAlignment="1">
      <alignment vertical="top"/>
    </xf>
    <xf numFmtId="0" fontId="40" fillId="0" borderId="0" xfId="11" applyFont="1" applyAlignment="1">
      <alignment vertical="top"/>
    </xf>
    <xf numFmtId="0" fontId="1" fillId="7" borderId="0" xfId="20" applyFont="1" applyFill="1"/>
    <xf numFmtId="0" fontId="1" fillId="7" borderId="0" xfId="11" applyFont="1" applyFill="1"/>
    <xf numFmtId="164" fontId="1" fillId="7" borderId="21" xfId="11" applyNumberFormat="1" applyFont="1" applyFill="1" applyBorder="1" applyAlignment="1">
      <alignment vertical="top"/>
    </xf>
    <xf numFmtId="0" fontId="1" fillId="7" borderId="22" xfId="6" applyFill="1" applyBorder="1" applyAlignment="1">
      <alignment vertical="top" wrapText="1"/>
    </xf>
    <xf numFmtId="0" fontId="40" fillId="7" borderId="0" xfId="11" applyFont="1" applyFill="1"/>
    <xf numFmtId="164" fontId="1" fillId="0" borderId="0" xfId="11" applyNumberFormat="1" applyFont="1" applyAlignment="1">
      <alignment vertical="top"/>
    </xf>
    <xf numFmtId="169" fontId="1" fillId="7" borderId="21" xfId="11" applyNumberFormat="1" applyFont="1" applyFill="1" applyBorder="1" applyAlignment="1">
      <alignment vertical="top"/>
    </xf>
    <xf numFmtId="0" fontId="6" fillId="0" borderId="0" xfId="6" applyFont="1" applyAlignment="1">
      <alignment wrapText="1"/>
    </xf>
    <xf numFmtId="0" fontId="1" fillId="0" borderId="23" xfId="6" applyBorder="1"/>
    <xf numFmtId="0" fontId="6" fillId="0" borderId="18" xfId="6" applyFont="1" applyBorder="1" applyAlignment="1">
      <alignment horizontal="center" vertical="top"/>
    </xf>
    <xf numFmtId="0" fontId="1" fillId="0" borderId="0" xfId="21" applyAlignment="1">
      <alignment vertical="top"/>
    </xf>
    <xf numFmtId="0" fontId="1" fillId="0" borderId="23" xfId="6" applyBorder="1" applyAlignment="1">
      <alignment vertical="top"/>
    </xf>
    <xf numFmtId="0" fontId="20" fillId="0" borderId="0" xfId="6" applyFont="1" applyAlignment="1">
      <alignment horizontal="right" vertical="top" indent="1"/>
    </xf>
    <xf numFmtId="0" fontId="4" fillId="0" borderId="0" xfId="2" applyFont="1" applyAlignment="1">
      <alignment horizontal="center" vertical="top"/>
    </xf>
    <xf numFmtId="2" fontId="31" fillId="0" borderId="0" xfId="2" applyNumberFormat="1" applyFont="1" applyAlignment="1">
      <alignment vertical="top"/>
    </xf>
    <xf numFmtId="0" fontId="1" fillId="0" borderId="0" xfId="19"/>
    <xf numFmtId="0" fontId="1" fillId="0" borderId="0" xfId="22" applyFont="1" applyAlignment="1">
      <alignment horizontal="left" vertical="center"/>
    </xf>
    <xf numFmtId="0" fontId="1" fillId="0" borderId="0" xfId="19" applyAlignment="1">
      <alignment horizontal="right"/>
    </xf>
    <xf numFmtId="0" fontId="1" fillId="0" borderId="0" xfId="19" quotePrefix="1" applyAlignment="1">
      <alignment horizontal="left"/>
    </xf>
    <xf numFmtId="166" fontId="1" fillId="0" borderId="0" xfId="23" applyFont="1" applyAlignment="1">
      <alignment horizontal="right" wrapText="1"/>
    </xf>
    <xf numFmtId="3" fontId="1" fillId="0" borderId="0" xfId="23" quotePrefix="1" applyNumberFormat="1" applyFont="1" applyAlignment="1">
      <alignment horizontal="left"/>
    </xf>
    <xf numFmtId="0" fontId="1" fillId="7" borderId="0" xfId="19" applyFill="1" applyAlignment="1">
      <alignment vertical="top"/>
    </xf>
    <xf numFmtId="0" fontId="1" fillId="7" borderId="0" xfId="19" applyFill="1"/>
    <xf numFmtId="0" fontId="4" fillId="7" borderId="0" xfId="2" applyFont="1" applyFill="1" applyAlignment="1">
      <alignment vertical="top"/>
    </xf>
    <xf numFmtId="0" fontId="1" fillId="0" borderId="0" xfId="19" applyAlignment="1">
      <alignment vertical="top"/>
    </xf>
    <xf numFmtId="0" fontId="20" fillId="0" borderId="0" xfId="19" applyFont="1" applyAlignment="1">
      <alignment vertical="top"/>
    </xf>
    <xf numFmtId="0" fontId="20" fillId="7" borderId="0" xfId="19" applyFont="1" applyFill="1"/>
    <xf numFmtId="0" fontId="20" fillId="0" borderId="0" xfId="19" applyFont="1"/>
    <xf numFmtId="165" fontId="20" fillId="0" borderId="0" xfId="2" applyNumberFormat="1" applyFont="1" applyAlignment="1">
      <alignment horizontal="right" vertical="top" wrapText="1"/>
    </xf>
    <xf numFmtId="0" fontId="1" fillId="7" borderId="0" xfId="19" quotePrefix="1" applyFill="1"/>
    <xf numFmtId="0" fontId="20" fillId="7" borderId="0" xfId="2" applyFont="1" applyFill="1" applyAlignment="1">
      <alignment vertical="top"/>
    </xf>
    <xf numFmtId="0" fontId="1" fillId="7" borderId="0" xfId="22" applyFont="1" applyFill="1" applyAlignment="1">
      <alignment horizontal="left" vertical="center"/>
    </xf>
    <xf numFmtId="0" fontId="1" fillId="0" borderId="0" xfId="19" applyAlignment="1">
      <alignment horizontal="left"/>
    </xf>
    <xf numFmtId="0" fontId="1" fillId="0" borderId="0" xfId="19" quotePrefix="1"/>
    <xf numFmtId="164" fontId="20" fillId="0" borderId="0" xfId="2" applyNumberFormat="1" applyFont="1" applyAlignment="1">
      <alignment horizontal="right" vertical="top" wrapText="1"/>
    </xf>
    <xf numFmtId="0" fontId="42" fillId="0" borderId="0" xfId="19" quotePrefix="1" applyFont="1"/>
    <xf numFmtId="169" fontId="20" fillId="0" borderId="0" xfId="2" applyNumberFormat="1" applyFont="1" applyAlignment="1">
      <alignment horizontal="right" vertical="top" wrapText="1"/>
    </xf>
    <xf numFmtId="166" fontId="1" fillId="0" borderId="19" xfId="2" applyNumberFormat="1" applyBorder="1" applyAlignment="1">
      <alignment vertical="top"/>
    </xf>
    <xf numFmtId="168" fontId="1" fillId="7" borderId="0" xfId="2" applyNumberFormat="1" applyFill="1" applyAlignment="1">
      <alignment vertical="top"/>
    </xf>
    <xf numFmtId="1" fontId="1" fillId="7" borderId="0" xfId="2" applyNumberFormat="1" applyFill="1" applyAlignment="1">
      <alignment horizontal="right" vertical="top" wrapText="1"/>
    </xf>
    <xf numFmtId="0" fontId="6" fillId="0" borderId="0" xfId="19" applyFont="1" applyAlignment="1">
      <alignment horizontal="right"/>
    </xf>
    <xf numFmtId="166" fontId="6" fillId="0" borderId="0" xfId="2" applyNumberFormat="1" applyFont="1" applyAlignment="1">
      <alignment vertical="top"/>
    </xf>
    <xf numFmtId="11" fontId="1" fillId="0" borderId="0" xfId="2" applyNumberFormat="1" applyAlignment="1">
      <alignment horizontal="left" vertical="top" indent="1"/>
    </xf>
    <xf numFmtId="166" fontId="1" fillId="0" borderId="0" xfId="2" applyNumberFormat="1" applyAlignment="1">
      <alignment horizontal="right"/>
    </xf>
    <xf numFmtId="2" fontId="1" fillId="0" borderId="0" xfId="2" applyNumberFormat="1" applyAlignment="1">
      <alignment horizontal="right"/>
    </xf>
    <xf numFmtId="165" fontId="1" fillId="0" borderId="0" xfId="2" applyNumberFormat="1" applyAlignment="1">
      <alignment horizontal="right"/>
    </xf>
    <xf numFmtId="2" fontId="1" fillId="7" borderId="21" xfId="2" applyNumberFormat="1" applyFill="1" applyBorder="1" applyAlignment="1">
      <alignment horizontal="right" vertical="top" wrapText="1"/>
    </xf>
    <xf numFmtId="2" fontId="1" fillId="0" borderId="0" xfId="2" applyNumberFormat="1" applyAlignment="1">
      <alignment horizontal="center" vertical="top"/>
    </xf>
    <xf numFmtId="4" fontId="20" fillId="0" borderId="0" xfId="6" applyNumberFormat="1" applyFont="1" applyAlignment="1">
      <alignment horizontal="right" vertical="top"/>
    </xf>
    <xf numFmtId="165" fontId="6" fillId="0" borderId="24" xfId="6" applyNumberFormat="1" applyFont="1" applyBorder="1"/>
    <xf numFmtId="165" fontId="6" fillId="0" borderId="0" xfId="6" applyNumberFormat="1" applyFont="1"/>
    <xf numFmtId="4" fontId="1" fillId="0" borderId="11" xfId="6" applyNumberFormat="1" applyBorder="1" applyAlignment="1">
      <alignment vertical="top"/>
    </xf>
    <xf numFmtId="167" fontId="1" fillId="0" borderId="21" xfId="2" applyNumberFormat="1" applyBorder="1" applyAlignment="1">
      <alignment horizontal="right" vertical="top" wrapText="1"/>
    </xf>
    <xf numFmtId="4" fontId="1" fillId="7" borderId="31" xfId="2" applyNumberFormat="1" applyFill="1" applyBorder="1" applyAlignment="1">
      <alignment horizontal="right" vertical="top" wrapText="1"/>
    </xf>
    <xf numFmtId="0" fontId="1" fillId="7" borderId="31" xfId="2" applyFill="1" applyBorder="1" applyAlignment="1">
      <alignment horizontal="left" vertical="top" wrapText="1"/>
    </xf>
    <xf numFmtId="0" fontId="1" fillId="0" borderId="25" xfId="2" applyBorder="1" applyAlignment="1">
      <alignment horizontal="left" vertical="top" wrapText="1"/>
    </xf>
    <xf numFmtId="170" fontId="1" fillId="0" borderId="26" xfId="2" applyNumberFormat="1" applyBorder="1" applyAlignment="1">
      <alignment horizontal="right" vertical="top" wrapText="1"/>
    </xf>
    <xf numFmtId="167" fontId="1" fillId="7" borderId="19" xfId="2" applyNumberFormat="1" applyFill="1" applyBorder="1" applyAlignment="1">
      <alignment horizontal="right" vertical="top" wrapText="1"/>
    </xf>
    <xf numFmtId="0" fontId="1" fillId="7" borderId="19" xfId="2" applyFill="1" applyBorder="1" applyAlignment="1">
      <alignment horizontal="left" vertical="top" wrapText="1"/>
    </xf>
    <xf numFmtId="2" fontId="10" fillId="7" borderId="21" xfId="2" applyNumberFormat="1" applyFont="1" applyFill="1" applyBorder="1" applyAlignment="1">
      <alignment vertical="top"/>
    </xf>
    <xf numFmtId="2" fontId="10" fillId="0" borderId="21" xfId="2" applyNumberFormat="1" applyFont="1" applyBorder="1" applyAlignment="1">
      <alignment vertical="top"/>
    </xf>
    <xf numFmtId="171" fontId="1" fillId="7" borderId="0" xfId="2" applyNumberFormat="1" applyFill="1" applyAlignment="1">
      <alignment vertical="top" wrapText="1"/>
    </xf>
    <xf numFmtId="2" fontId="20" fillId="7" borderId="21" xfId="2" applyNumberFormat="1" applyFont="1" applyFill="1" applyBorder="1" applyAlignment="1">
      <alignment horizontal="right" vertical="top" wrapText="1"/>
    </xf>
    <xf numFmtId="2" fontId="20" fillId="0" borderId="21" xfId="2" applyNumberFormat="1" applyFont="1" applyBorder="1" applyAlignment="1">
      <alignment horizontal="right" vertical="top" wrapText="1"/>
    </xf>
    <xf numFmtId="166" fontId="1" fillId="0" borderId="0" xfId="2" applyNumberFormat="1" applyAlignment="1">
      <alignment horizontal="right" vertical="top" indent="1"/>
    </xf>
    <xf numFmtId="166" fontId="1" fillId="0" borderId="0" xfId="13" applyNumberFormat="1" applyFont="1" applyAlignment="1">
      <alignment horizontal="right" vertical="center" indent="1"/>
    </xf>
    <xf numFmtId="0" fontId="44" fillId="0" borderId="17" xfId="4" applyFont="1" applyBorder="1" applyAlignment="1">
      <alignment vertical="top"/>
    </xf>
    <xf numFmtId="0" fontId="20" fillId="8" borderId="0" xfId="6" applyFont="1" applyFill="1" applyAlignment="1">
      <alignment vertical="top"/>
    </xf>
    <xf numFmtId="168" fontId="1" fillId="0" borderId="24" xfId="6" applyNumberFormat="1" applyBorder="1" applyAlignment="1">
      <alignment horizontal="right" vertical="top" indent="1"/>
    </xf>
    <xf numFmtId="167" fontId="1" fillId="0" borderId="0" xfId="6" applyNumberFormat="1" applyAlignment="1">
      <alignment horizontal="right" vertical="top" indent="1"/>
    </xf>
    <xf numFmtId="11" fontId="10" fillId="7" borderId="21" xfId="2" applyNumberFormat="1" applyFont="1" applyFill="1" applyBorder="1" applyAlignment="1">
      <alignment vertical="top"/>
    </xf>
    <xf numFmtId="2" fontId="1" fillId="7" borderId="0" xfId="2" quotePrefix="1" applyNumberFormat="1" applyFill="1" applyAlignment="1">
      <alignment horizontal="left" vertical="top" wrapText="1"/>
    </xf>
    <xf numFmtId="165" fontId="20" fillId="7" borderId="0" xfId="2" applyNumberFormat="1" applyFont="1" applyFill="1" applyAlignment="1">
      <alignment horizontal="right" vertical="top" wrapText="1"/>
    </xf>
    <xf numFmtId="165" fontId="20" fillId="7" borderId="0" xfId="9" applyNumberFormat="1" applyFont="1" applyFill="1" applyAlignment="1">
      <alignment horizontal="right" vertical="top"/>
    </xf>
    <xf numFmtId="0" fontId="1" fillId="0" borderId="17" xfId="6" applyBorder="1" applyAlignment="1">
      <alignment vertical="top"/>
    </xf>
    <xf numFmtId="11" fontId="10" fillId="0" borderId="21" xfId="2" applyNumberFormat="1" applyFont="1" applyBorder="1" applyAlignment="1">
      <alignment vertical="top"/>
    </xf>
    <xf numFmtId="3" fontId="20" fillId="0" borderId="0" xfId="2" applyNumberFormat="1" applyFont="1" applyAlignment="1">
      <alignment vertical="top"/>
    </xf>
    <xf numFmtId="0" fontId="1" fillId="0" borderId="6" xfId="3" applyFont="1" applyBorder="1" applyAlignment="1">
      <alignment vertical="center"/>
    </xf>
    <xf numFmtId="0" fontId="1" fillId="2" borderId="6" xfId="3" applyFont="1" applyFill="1" applyBorder="1" applyAlignment="1">
      <alignment vertical="center" wrapText="1"/>
    </xf>
    <xf numFmtId="0" fontId="1" fillId="2" borderId="6" xfId="3" applyFont="1" applyFill="1" applyBorder="1" applyAlignment="1">
      <alignment horizontal="center" vertical="center" wrapText="1"/>
    </xf>
    <xf numFmtId="0" fontId="1" fillId="0" borderId="7" xfId="3" applyFont="1" applyBorder="1" applyAlignment="1">
      <alignment vertical="center" wrapText="1"/>
    </xf>
    <xf numFmtId="0" fontId="1" fillId="2" borderId="8" xfId="3" applyFont="1" applyFill="1" applyBorder="1" applyAlignment="1">
      <alignment horizontal="center" vertical="center" wrapText="1"/>
    </xf>
    <xf numFmtId="0" fontId="10" fillId="0" borderId="8" xfId="3" applyFont="1" applyBorder="1" applyAlignment="1">
      <alignment horizontal="left" vertical="center"/>
    </xf>
    <xf numFmtId="11" fontId="20" fillId="0" borderId="0" xfId="13" applyNumberFormat="1" applyFont="1" applyAlignment="1">
      <alignment horizontal="right" vertical="center"/>
    </xf>
    <xf numFmtId="11" fontId="1" fillId="0" borderId="24" xfId="2" applyNumberFormat="1" applyBorder="1" applyAlignment="1">
      <alignment horizontal="right" vertical="top" indent="1"/>
    </xf>
    <xf numFmtId="3" fontId="1" fillId="0" borderId="0" xfId="13" applyNumberFormat="1" applyFont="1" applyAlignment="1">
      <alignment horizontal="right" vertical="center" indent="1"/>
    </xf>
    <xf numFmtId="2" fontId="1" fillId="0" borderId="0" xfId="13" applyNumberFormat="1" applyFont="1" applyAlignment="1">
      <alignment horizontal="right" vertical="center" indent="1"/>
    </xf>
    <xf numFmtId="11" fontId="20" fillId="0" borderId="0" xfId="13" applyNumberFormat="1" applyFont="1" applyAlignment="1">
      <alignment horizontal="right" vertical="center" indent="1"/>
    </xf>
    <xf numFmtId="2" fontId="20" fillId="0" borderId="0" xfId="13" applyNumberFormat="1" applyFont="1" applyAlignment="1">
      <alignment horizontal="right" vertical="center" indent="1"/>
    </xf>
    <xf numFmtId="166" fontId="20" fillId="0" borderId="0" xfId="13" applyNumberFormat="1" applyFont="1" applyAlignment="1">
      <alignment horizontal="right" vertical="center" indent="1"/>
    </xf>
    <xf numFmtId="3" fontId="1" fillId="0" borderId="0" xfId="6" applyNumberFormat="1" applyAlignment="1">
      <alignment horizontal="right" vertical="top" indent="1"/>
    </xf>
    <xf numFmtId="173" fontId="1" fillId="0" borderId="21" xfId="6" applyNumberFormat="1" applyBorder="1" applyAlignment="1">
      <alignment horizontal="right" vertical="top"/>
    </xf>
    <xf numFmtId="168" fontId="20" fillId="0" borderId="0" xfId="6" applyNumberFormat="1" applyFont="1" applyAlignment="1">
      <alignment horizontal="right" vertical="top" indent="1"/>
    </xf>
    <xf numFmtId="0" fontId="3" fillId="0" borderId="17" xfId="2" applyFont="1" applyBorder="1" applyAlignment="1">
      <alignment vertical="top"/>
    </xf>
    <xf numFmtId="4" fontId="20" fillId="0" borderId="0" xfId="2" applyNumberFormat="1" applyFont="1" applyAlignment="1">
      <alignment horizontal="right" vertical="top" wrapText="1"/>
    </xf>
    <xf numFmtId="166" fontId="20" fillId="7" borderId="0" xfId="2" applyNumberFormat="1" applyFont="1" applyFill="1" applyAlignment="1">
      <alignment vertical="top"/>
    </xf>
    <xf numFmtId="168" fontId="1" fillId="0" borderId="11" xfId="2" applyNumberFormat="1" applyBorder="1" applyAlignment="1">
      <alignment horizontal="right" vertical="top" indent="1"/>
    </xf>
    <xf numFmtId="3" fontId="20" fillId="7" borderId="0" xfId="19" applyNumberFormat="1" applyFont="1" applyFill="1" applyAlignment="1">
      <alignment horizontal="right"/>
    </xf>
    <xf numFmtId="0" fontId="20" fillId="7" borderId="0" xfId="19" applyFont="1" applyFill="1" applyAlignment="1">
      <alignment vertical="top"/>
    </xf>
    <xf numFmtId="0" fontId="0" fillId="0" borderId="0" xfId="0" applyAlignment="1">
      <alignment vertical="top"/>
    </xf>
    <xf numFmtId="3" fontId="20" fillId="7" borderId="0" xfId="19" applyNumberFormat="1" applyFont="1" applyFill="1" applyAlignment="1">
      <alignment horizontal="right" vertical="top"/>
    </xf>
    <xf numFmtId="2" fontId="20" fillId="0" borderId="0" xfId="19" applyNumberFormat="1" applyFont="1" applyAlignment="1">
      <alignment vertical="top"/>
    </xf>
    <xf numFmtId="3" fontId="20" fillId="0" borderId="0" xfId="19" applyNumberFormat="1" applyFont="1" applyAlignment="1">
      <alignment horizontal="right" vertical="top"/>
    </xf>
    <xf numFmtId="2" fontId="20" fillId="7" borderId="0" xfId="19" applyNumberFormat="1" applyFont="1" applyFill="1" applyAlignment="1">
      <alignment vertical="top"/>
    </xf>
    <xf numFmtId="2" fontId="20" fillId="7" borderId="0" xfId="2" applyNumberFormat="1" applyFont="1" applyFill="1" applyAlignment="1">
      <alignment horizontal="right" vertical="top" wrapText="1"/>
    </xf>
    <xf numFmtId="0" fontId="1" fillId="7" borderId="0" xfId="19" quotePrefix="1" applyFill="1" applyAlignment="1">
      <alignment vertical="top"/>
    </xf>
    <xf numFmtId="3" fontId="1" fillId="0" borderId="0" xfId="23" quotePrefix="1" applyNumberFormat="1" applyFont="1" applyAlignment="1">
      <alignment horizontal="left" vertical="top"/>
    </xf>
    <xf numFmtId="0" fontId="1" fillId="7" borderId="0" xfId="22" applyFont="1" applyFill="1" applyAlignment="1">
      <alignment horizontal="left" vertical="top"/>
    </xf>
    <xf numFmtId="0" fontId="1" fillId="0" borderId="0" xfId="19" applyAlignment="1">
      <alignment horizontal="left" vertical="top"/>
    </xf>
    <xf numFmtId="0" fontId="1" fillId="0" borderId="0" xfId="19" quotePrefix="1" applyAlignment="1">
      <alignment vertical="top"/>
    </xf>
    <xf numFmtId="4" fontId="1" fillId="0" borderId="0" xfId="6" applyNumberFormat="1" applyAlignment="1">
      <alignment horizontal="right" vertical="top"/>
    </xf>
    <xf numFmtId="4" fontId="1" fillId="7" borderId="0" xfId="6" applyNumberFormat="1" applyFill="1" applyAlignment="1">
      <alignment horizontal="right" vertical="top"/>
    </xf>
    <xf numFmtId="11" fontId="1" fillId="0" borderId="0" xfId="2" applyNumberFormat="1" applyAlignment="1">
      <alignment horizontal="right"/>
    </xf>
    <xf numFmtId="0" fontId="1" fillId="0" borderId="0" xfId="2" applyAlignment="1">
      <alignment horizontal="left" wrapText="1"/>
    </xf>
    <xf numFmtId="0" fontId="0" fillId="0" borderId="0" xfId="0" applyAlignment="1">
      <alignment vertical="top" wrapText="1"/>
    </xf>
    <xf numFmtId="11" fontId="1" fillId="0" borderId="0" xfId="2" applyNumberFormat="1" applyAlignment="1">
      <alignment vertical="top" wrapText="1"/>
    </xf>
    <xf numFmtId="0" fontId="1" fillId="0" borderId="0" xfId="7" applyFont="1" applyAlignment="1">
      <alignment vertical="top" wrapText="1"/>
    </xf>
    <xf numFmtId="0" fontId="6" fillId="0" borderId="18" xfId="5" applyFont="1" applyBorder="1" applyAlignment="1">
      <alignment horizontal="left" vertical="top"/>
    </xf>
    <xf numFmtId="0" fontId="6" fillId="0" borderId="18" xfId="2" applyFont="1" applyBorder="1" applyAlignment="1">
      <alignment horizontal="center" vertical="top"/>
    </xf>
    <xf numFmtId="0" fontId="6" fillId="0" borderId="18" xfId="2" applyFont="1" applyBorder="1" applyAlignment="1">
      <alignment horizontal="center" vertical="top" wrapText="1"/>
    </xf>
    <xf numFmtId="11" fontId="25" fillId="0" borderId="0" xfId="2" applyNumberFormat="1" applyFont="1" applyAlignment="1">
      <alignment horizontal="right" vertical="top" indent="1"/>
    </xf>
    <xf numFmtId="165" fontId="25" fillId="0" borderId="0" xfId="2" applyNumberFormat="1" applyFont="1" applyAlignment="1">
      <alignment horizontal="right" vertical="top" indent="1"/>
    </xf>
    <xf numFmtId="2" fontId="25" fillId="0" borderId="0" xfId="2" applyNumberFormat="1" applyFont="1" applyAlignment="1">
      <alignment horizontal="right" vertical="top" indent="1"/>
    </xf>
    <xf numFmtId="2" fontId="20" fillId="0" borderId="0" xfId="13" applyNumberFormat="1" applyFont="1" applyAlignment="1">
      <alignment horizontal="right" vertical="center"/>
    </xf>
    <xf numFmtId="0" fontId="2" fillId="0" borderId="0" xfId="2" applyFont="1" applyAlignment="1">
      <alignment vertical="top" wrapText="1"/>
    </xf>
    <xf numFmtId="11" fontId="10" fillId="0" borderId="0" xfId="2" applyNumberFormat="1" applyFont="1" applyAlignment="1">
      <alignment vertical="top"/>
    </xf>
    <xf numFmtId="0" fontId="8" fillId="0" borderId="0" xfId="4" applyAlignment="1">
      <alignment horizontal="left" vertical="top" wrapText="1"/>
    </xf>
    <xf numFmtId="10" fontId="20" fillId="0" borderId="0" xfId="2" applyNumberFormat="1" applyFont="1" applyAlignment="1">
      <alignment horizontal="right" vertical="top" wrapText="1"/>
    </xf>
    <xf numFmtId="165" fontId="20" fillId="7" borderId="0" xfId="2" applyNumberFormat="1" applyFont="1" applyFill="1" applyAlignment="1">
      <alignment vertical="top" wrapText="1"/>
    </xf>
    <xf numFmtId="0" fontId="20" fillId="0" borderId="0" xfId="6" applyFont="1" applyAlignment="1">
      <alignment vertical="top" wrapText="1"/>
    </xf>
    <xf numFmtId="9" fontId="1" fillId="0" borderId="0" xfId="2" applyNumberFormat="1" applyAlignment="1">
      <alignment vertical="top" wrapText="1"/>
    </xf>
    <xf numFmtId="11" fontId="20" fillId="0" borderId="0" xfId="8" applyNumberFormat="1" applyFont="1" applyFill="1" applyBorder="1" applyAlignment="1">
      <alignment vertical="top"/>
    </xf>
    <xf numFmtId="165" fontId="20" fillId="0" borderId="21" xfId="2" applyNumberFormat="1" applyFont="1" applyBorder="1" applyAlignment="1">
      <alignment vertical="top"/>
    </xf>
    <xf numFmtId="2" fontId="1" fillId="7" borderId="21" xfId="2" applyNumberFormat="1" applyFill="1" applyBorder="1" applyAlignment="1">
      <alignment vertical="top"/>
    </xf>
    <xf numFmtId="4" fontId="20" fillId="0" borderId="0" xfId="13" applyNumberFormat="1" applyFont="1" applyAlignment="1">
      <alignment horizontal="right" vertical="center"/>
    </xf>
    <xf numFmtId="11" fontId="20" fillId="0" borderId="0" xfId="2" applyNumberFormat="1" applyFont="1" applyAlignment="1">
      <alignment vertical="top" wrapText="1"/>
    </xf>
    <xf numFmtId="9" fontId="1" fillId="7" borderId="0" xfId="2" applyNumberFormat="1" applyFill="1" applyAlignment="1">
      <alignment vertical="top" wrapText="1"/>
    </xf>
    <xf numFmtId="3" fontId="1" fillId="0" borderId="21" xfId="2" applyNumberFormat="1" applyBorder="1" applyAlignment="1">
      <alignment vertical="top" wrapText="1"/>
    </xf>
    <xf numFmtId="2" fontId="1" fillId="0" borderId="21" xfId="2" applyNumberFormat="1" applyBorder="1" applyAlignment="1">
      <alignment horizontal="right" vertical="top"/>
    </xf>
    <xf numFmtId="2" fontId="20" fillId="0" borderId="0" xfId="2" applyNumberFormat="1" applyFont="1" applyAlignment="1">
      <alignment horizontal="right" vertical="top" wrapText="1"/>
    </xf>
    <xf numFmtId="1" fontId="20" fillId="7" borderId="0" xfId="2" applyNumberFormat="1" applyFont="1" applyFill="1" applyAlignment="1">
      <alignment horizontal="right" vertical="top" wrapText="1"/>
    </xf>
    <xf numFmtId="4" fontId="20" fillId="0" borderId="0" xfId="2" applyNumberFormat="1" applyFont="1" applyAlignment="1">
      <alignment vertical="top"/>
    </xf>
    <xf numFmtId="4" fontId="20" fillId="7" borderId="0" xfId="2" applyNumberFormat="1" applyFont="1" applyFill="1" applyAlignment="1">
      <alignment vertical="top"/>
    </xf>
    <xf numFmtId="0" fontId="20" fillId="0" borderId="18" xfId="2" applyFont="1" applyBorder="1" applyAlignment="1">
      <alignment horizontal="right" vertical="top"/>
    </xf>
    <xf numFmtId="164" fontId="20" fillId="0" borderId="0" xfId="2" applyNumberFormat="1" applyFont="1" applyAlignment="1">
      <alignment vertical="top"/>
    </xf>
    <xf numFmtId="0" fontId="20" fillId="0" borderId="2" xfId="20" applyFont="1" applyBorder="1"/>
    <xf numFmtId="0" fontId="20" fillId="0" borderId="18" xfId="2" applyFont="1" applyBorder="1" applyAlignment="1">
      <alignment horizontal="center" wrapText="1"/>
    </xf>
    <xf numFmtId="0" fontId="20" fillId="0" borderId="18" xfId="2" applyFont="1" applyBorder="1" applyAlignment="1">
      <alignment horizontal="center" vertical="top" wrapText="1"/>
    </xf>
    <xf numFmtId="171" fontId="20" fillId="7" borderId="0" xfId="2" applyNumberFormat="1" applyFont="1" applyFill="1" applyAlignment="1">
      <alignment vertical="top" wrapText="1"/>
    </xf>
    <xf numFmtId="0" fontId="20" fillId="0" borderId="0" xfId="4" applyFont="1" applyAlignment="1">
      <alignment vertical="top"/>
    </xf>
    <xf numFmtId="9" fontId="5" fillId="0" borderId="0" xfId="2" applyNumberFormat="1" applyFont="1" applyAlignment="1">
      <alignment vertical="top" wrapText="1"/>
    </xf>
    <xf numFmtId="164" fontId="20" fillId="0" borderId="0" xfId="6" applyNumberFormat="1" applyFont="1" applyAlignment="1">
      <alignment vertical="top"/>
    </xf>
    <xf numFmtId="0" fontId="20" fillId="0" borderId="0" xfId="19" applyFont="1" applyAlignment="1">
      <alignment horizontal="right"/>
    </xf>
    <xf numFmtId="0" fontId="20" fillId="7" borderId="0" xfId="19" applyFont="1" applyFill="1" applyAlignment="1">
      <alignment horizontal="center" vertical="top" wrapText="1"/>
    </xf>
    <xf numFmtId="0" fontId="5" fillId="0" borderId="0" xfId="6" applyFont="1" applyAlignment="1">
      <alignment wrapText="1"/>
    </xf>
    <xf numFmtId="0" fontId="5" fillId="0" borderId="18" xfId="6" applyFont="1" applyBorder="1" applyAlignment="1">
      <alignment horizontal="left" vertical="top" indent="1"/>
    </xf>
    <xf numFmtId="11" fontId="20" fillId="7" borderId="0" xfId="2" applyNumberFormat="1" applyFont="1" applyFill="1" applyAlignment="1">
      <alignment horizontal="right" vertical="top" wrapText="1"/>
    </xf>
    <xf numFmtId="0" fontId="16" fillId="0" borderId="0" xfId="10" applyFont="1" applyAlignment="1">
      <alignment vertical="top"/>
    </xf>
    <xf numFmtId="0" fontId="18" fillId="0" borderId="0" xfId="14" applyFont="1" applyAlignment="1">
      <alignment horizontal="left" vertical="top" indent="1"/>
    </xf>
    <xf numFmtId="170" fontId="18" fillId="0" borderId="0" xfId="14" applyNumberFormat="1" applyFont="1" applyAlignment="1">
      <alignment vertical="top"/>
    </xf>
    <xf numFmtId="0" fontId="18" fillId="0" borderId="0" xfId="14" applyFont="1" applyAlignment="1">
      <alignment vertical="top"/>
    </xf>
    <xf numFmtId="2" fontId="10" fillId="0" borderId="8" xfId="2" applyNumberFormat="1" applyFont="1" applyBorder="1" applyAlignment="1">
      <alignment horizontal="right" vertical="top" wrapText="1"/>
    </xf>
    <xf numFmtId="11" fontId="10" fillId="0" borderId="0" xfId="2" applyNumberFormat="1" applyFont="1" applyAlignment="1">
      <alignment horizontal="right" vertical="top" wrapText="1"/>
    </xf>
    <xf numFmtId="11" fontId="1" fillId="0" borderId="0" xfId="8" applyNumberFormat="1" applyFont="1" applyFill="1" applyBorder="1" applyAlignment="1">
      <alignment vertical="top"/>
    </xf>
    <xf numFmtId="0" fontId="37" fillId="0" borderId="0" xfId="4" applyFont="1" applyAlignment="1">
      <alignment horizontal="left" vertical="top" wrapText="1"/>
    </xf>
    <xf numFmtId="0" fontId="1" fillId="0" borderId="24" xfId="2" applyBorder="1" applyAlignment="1">
      <alignment vertical="top" wrapText="1"/>
    </xf>
    <xf numFmtId="0" fontId="16" fillId="0" borderId="0" xfId="0" applyFont="1" applyAlignment="1">
      <alignment horizontal="left" vertical="top"/>
    </xf>
    <xf numFmtId="0" fontId="6" fillId="0" borderId="0" xfId="0" applyFont="1" applyAlignment="1">
      <alignment horizontal="left" vertical="top"/>
    </xf>
    <xf numFmtId="0" fontId="1" fillId="0" borderId="0" xfId="6" applyAlignment="1">
      <alignment horizontal="left" vertical="top"/>
    </xf>
    <xf numFmtId="0" fontId="1" fillId="9" borderId="0" xfId="0" applyFont="1" applyFill="1" applyAlignment="1">
      <alignment vertical="top"/>
    </xf>
    <xf numFmtId="171" fontId="20" fillId="0" borderId="0" xfId="26" applyNumberFormat="1" applyFont="1" applyAlignment="1">
      <alignment horizontal="right" vertical="top" wrapText="1"/>
    </xf>
    <xf numFmtId="10" fontId="20" fillId="0" borderId="0" xfId="26" applyNumberFormat="1" applyFont="1" applyAlignment="1">
      <alignment horizontal="right" vertical="top" wrapText="1"/>
    </xf>
    <xf numFmtId="3" fontId="20" fillId="0" borderId="0" xfId="13" applyNumberFormat="1" applyFont="1" applyAlignment="1">
      <alignment horizontal="right" vertical="center"/>
    </xf>
    <xf numFmtId="172" fontId="1" fillId="0" borderId="11" xfId="20" applyNumberFormat="1" applyFont="1" applyBorder="1" applyAlignment="1">
      <alignment horizontal="right" indent="1"/>
    </xf>
    <xf numFmtId="1" fontId="1" fillId="0" borderId="16" xfId="20" applyNumberFormat="1" applyFont="1" applyBorder="1" applyAlignment="1">
      <alignment horizontal="right" indent="1"/>
    </xf>
    <xf numFmtId="0" fontId="1" fillId="0" borderId="0" xfId="1" applyAlignment="1">
      <alignment vertical="top" wrapText="1"/>
    </xf>
    <xf numFmtId="0" fontId="1" fillId="0" borderId="0" xfId="2" applyAlignment="1">
      <alignment horizontal="left" vertical="top" wrapText="1"/>
    </xf>
    <xf numFmtId="0" fontId="1" fillId="0" borderId="0" xfId="19" applyAlignment="1">
      <alignment vertical="top" wrapText="1"/>
    </xf>
    <xf numFmtId="165" fontId="6" fillId="0" borderId="0" xfId="6" applyNumberFormat="1" applyFont="1" applyAlignment="1">
      <alignment horizontal="center" wrapText="1"/>
    </xf>
    <xf numFmtId="0" fontId="1" fillId="0" borderId="0" xfId="19" applyAlignment="1">
      <alignment horizontal="center" wrapText="1"/>
    </xf>
    <xf numFmtId="0" fontId="8" fillId="0" borderId="0" xfId="4" applyAlignment="1">
      <alignment horizontal="left" vertical="top" wrapText="1"/>
    </xf>
    <xf numFmtId="0" fontId="1" fillId="0" borderId="0" xfId="4" applyFont="1" applyAlignment="1">
      <alignment horizontal="left" vertical="top" wrapText="1"/>
    </xf>
    <xf numFmtId="0" fontId="1" fillId="7" borderId="0" xfId="2" applyFill="1" applyAlignment="1">
      <alignment horizontal="left" vertical="top" wrapText="1"/>
    </xf>
    <xf numFmtId="0" fontId="1" fillId="7" borderId="0" xfId="4" applyFont="1" applyFill="1" applyAlignment="1">
      <alignment horizontal="left" vertical="top" wrapText="1"/>
    </xf>
    <xf numFmtId="0" fontId="1" fillId="7" borderId="0" xfId="2" quotePrefix="1" applyFill="1" applyAlignment="1">
      <alignment horizontal="left" vertical="top" wrapText="1"/>
    </xf>
    <xf numFmtId="0" fontId="1" fillId="0" borderId="0" xfId="4" applyFont="1" applyAlignment="1">
      <alignment vertical="top" wrapText="1"/>
    </xf>
    <xf numFmtId="0" fontId="8" fillId="7" borderId="0" xfId="4" applyFill="1" applyAlignment="1">
      <alignment horizontal="left" vertical="top" wrapText="1"/>
    </xf>
    <xf numFmtId="0" fontId="1" fillId="0" borderId="0" xfId="2" quotePrefix="1" applyAlignment="1">
      <alignment horizontal="left" vertical="top" wrapText="1"/>
    </xf>
    <xf numFmtId="0" fontId="1" fillId="7" borderId="0" xfId="4" applyFont="1" applyFill="1" applyAlignment="1">
      <alignment vertical="top" wrapText="1"/>
    </xf>
    <xf numFmtId="0" fontId="8" fillId="0" borderId="0" xfId="4" applyAlignment="1">
      <alignment vertical="top" wrapText="1"/>
    </xf>
    <xf numFmtId="0" fontId="8" fillId="7" borderId="0" xfId="4" applyFill="1" applyAlignment="1">
      <alignment vertical="top" wrapText="1"/>
    </xf>
    <xf numFmtId="0" fontId="12" fillId="0" borderId="17" xfId="2" applyFont="1" applyBorder="1" applyAlignment="1">
      <alignment vertical="top"/>
    </xf>
    <xf numFmtId="0" fontId="1" fillId="0" borderId="0" xfId="2" applyAlignment="1">
      <alignment vertical="top" wrapText="1"/>
    </xf>
    <xf numFmtId="2" fontId="1" fillId="0" borderId="0" xfId="2" applyNumberFormat="1" applyAlignment="1">
      <alignment horizontal="left" vertical="top" wrapText="1"/>
    </xf>
    <xf numFmtId="0" fontId="1" fillId="7" borderId="0" xfId="2" applyFill="1" applyAlignment="1">
      <alignment vertical="top" wrapText="1"/>
    </xf>
    <xf numFmtId="0" fontId="10" fillId="7" borderId="0" xfId="7" applyFill="1" applyAlignment="1">
      <alignment vertical="top" wrapText="1"/>
    </xf>
    <xf numFmtId="0" fontId="10" fillId="0" borderId="0" xfId="7" applyAlignment="1">
      <alignment vertical="top" wrapText="1"/>
    </xf>
    <xf numFmtId="2" fontId="1" fillId="0" borderId="23" xfId="2" applyNumberFormat="1" applyBorder="1" applyAlignment="1">
      <alignment horizontal="left" vertical="top" wrapText="1"/>
    </xf>
    <xf numFmtId="0" fontId="1" fillId="0" borderId="0" xfId="6" applyAlignment="1">
      <alignment horizontal="left" vertical="top" wrapText="1"/>
    </xf>
    <xf numFmtId="165" fontId="6" fillId="0" borderId="24" xfId="6" applyNumberFormat="1" applyFont="1" applyBorder="1" applyAlignment="1">
      <alignment horizontal="center" wrapText="1"/>
    </xf>
    <xf numFmtId="2" fontId="1" fillId="0" borderId="0" xfId="2" applyNumberFormat="1" applyAlignment="1">
      <alignment horizontal="center" vertical="top" wrapText="1"/>
    </xf>
    <xf numFmtId="2" fontId="1" fillId="0" borderId="23" xfId="2" applyNumberFormat="1" applyBorder="1" applyAlignment="1">
      <alignment horizontal="center" vertical="top" wrapText="1"/>
    </xf>
    <xf numFmtId="0" fontId="1" fillId="0" borderId="0" xfId="2" applyAlignment="1">
      <alignment horizontal="left" vertical="top"/>
    </xf>
    <xf numFmtId="0" fontId="10" fillId="0" borderId="0" xfId="2" applyFont="1" applyAlignment="1">
      <alignment horizontal="left" vertical="top" wrapText="1"/>
    </xf>
    <xf numFmtId="0" fontId="1" fillId="7" borderId="0" xfId="7" applyFont="1" applyFill="1" applyAlignment="1">
      <alignment vertical="top" wrapText="1"/>
    </xf>
    <xf numFmtId="0" fontId="1" fillId="0" borderId="0" xfId="7" applyFont="1" applyAlignment="1">
      <alignment vertical="top" wrapText="1"/>
    </xf>
    <xf numFmtId="0" fontId="1" fillId="0" borderId="23" xfId="2" applyBorder="1" applyAlignment="1">
      <alignment vertical="top" wrapText="1"/>
    </xf>
    <xf numFmtId="2" fontId="20" fillId="0" borderId="0" xfId="2" applyNumberFormat="1" applyFont="1" applyAlignment="1">
      <alignment horizontal="left" vertical="top" wrapText="1"/>
    </xf>
    <xf numFmtId="0" fontId="1" fillId="9" borderId="0" xfId="0" applyFont="1" applyFill="1" applyAlignment="1">
      <alignment vertical="top" wrapText="1"/>
    </xf>
    <xf numFmtId="0" fontId="6" fillId="0" borderId="0" xfId="4" applyFont="1" applyAlignment="1">
      <alignment horizontal="left" vertical="top" wrapText="1"/>
    </xf>
    <xf numFmtId="2" fontId="1" fillId="7" borderId="0" xfId="2" applyNumberFormat="1" applyFill="1" applyAlignment="1">
      <alignment horizontal="left" vertical="top" wrapText="1"/>
    </xf>
    <xf numFmtId="0" fontId="28" fillId="0" borderId="0" xfId="2" applyFont="1" applyAlignment="1">
      <alignment horizontal="left" vertical="top" wrapText="1"/>
    </xf>
    <xf numFmtId="2" fontId="10" fillId="0" borderId="0" xfId="2" applyNumberFormat="1" applyFont="1" applyAlignment="1">
      <alignment horizontal="left" vertical="top" wrapText="1"/>
    </xf>
    <xf numFmtId="2" fontId="1" fillId="0" borderId="24" xfId="2" applyNumberFormat="1" applyBorder="1" applyAlignment="1">
      <alignment horizontal="left" vertical="top" wrapText="1"/>
    </xf>
    <xf numFmtId="2" fontId="1" fillId="7" borderId="24" xfId="2" applyNumberFormat="1" applyFill="1" applyBorder="1" applyAlignment="1">
      <alignment horizontal="left" vertical="top" wrapText="1"/>
    </xf>
    <xf numFmtId="0" fontId="0" fillId="0" borderId="0" xfId="0" applyAlignment="1">
      <alignment vertical="top" wrapText="1"/>
    </xf>
    <xf numFmtId="0" fontId="28" fillId="0" borderId="19" xfId="2" applyFont="1" applyBorder="1" applyAlignment="1">
      <alignment horizontal="left" vertical="top" wrapText="1"/>
    </xf>
    <xf numFmtId="0" fontId="0" fillId="0" borderId="23" xfId="0" applyBorder="1" applyAlignment="1">
      <alignment vertical="top" wrapText="1"/>
    </xf>
    <xf numFmtId="165" fontId="6" fillId="0" borderId="23" xfId="6" applyNumberFormat="1" applyFont="1" applyBorder="1" applyAlignment="1">
      <alignment horizontal="center" wrapText="1"/>
    </xf>
    <xf numFmtId="0" fontId="1" fillId="0" borderId="19" xfId="2" applyBorder="1" applyAlignment="1">
      <alignment horizontal="left" vertical="top" wrapText="1"/>
    </xf>
    <xf numFmtId="2" fontId="10" fillId="0" borderId="19" xfId="2" applyNumberFormat="1" applyFont="1" applyBorder="1" applyAlignment="1">
      <alignment horizontal="left" vertical="top" wrapText="1"/>
    </xf>
    <xf numFmtId="2" fontId="1" fillId="7" borderId="0" xfId="2" applyNumberFormat="1" applyFill="1" applyAlignment="1">
      <alignment vertical="top" wrapText="1"/>
    </xf>
    <xf numFmtId="0" fontId="20" fillId="0" borderId="0" xfId="2" applyFont="1" applyAlignment="1">
      <alignment horizontal="left" vertical="top" wrapText="1"/>
    </xf>
    <xf numFmtId="0" fontId="1" fillId="0" borderId="0" xfId="6" applyAlignment="1">
      <alignment vertical="top" wrapText="1"/>
    </xf>
    <xf numFmtId="0" fontId="1" fillId="0" borderId="24" xfId="0" applyFont="1" applyBorder="1" applyAlignment="1">
      <alignment vertical="top" wrapText="1"/>
    </xf>
    <xf numFmtId="0" fontId="1" fillId="0" borderId="0" xfId="0" applyFont="1" applyAlignment="1">
      <alignment vertical="top" wrapText="1"/>
    </xf>
    <xf numFmtId="0" fontId="1" fillId="0" borderId="24" xfId="2" applyBorder="1" applyAlignment="1">
      <alignment vertical="top" wrapText="1"/>
    </xf>
    <xf numFmtId="0" fontId="1" fillId="7" borderId="24" xfId="2" applyFill="1" applyBorder="1" applyAlignment="1">
      <alignment vertical="top" wrapText="1"/>
    </xf>
    <xf numFmtId="0" fontId="12" fillId="0" borderId="17" xfId="6" applyFont="1" applyBorder="1" applyAlignment="1">
      <alignment vertical="top"/>
    </xf>
    <xf numFmtId="0" fontId="1" fillId="0" borderId="0" xfId="5" applyFont="1" applyAlignment="1">
      <alignment horizontal="left" vertical="top" wrapText="1"/>
    </xf>
    <xf numFmtId="0" fontId="6" fillId="0" borderId="0" xfId="4" applyFont="1" applyAlignment="1">
      <alignment vertical="top" wrapText="1"/>
    </xf>
    <xf numFmtId="0" fontId="1" fillId="0" borderId="0" xfId="6" applyAlignment="1">
      <alignment horizontal="left" vertical="top"/>
    </xf>
    <xf numFmtId="0" fontId="1" fillId="0" borderId="23" xfId="6" applyBorder="1" applyAlignment="1">
      <alignment horizontal="left" vertical="top"/>
    </xf>
    <xf numFmtId="0" fontId="1" fillId="0" borderId="0" xfId="1" applyAlignment="1">
      <alignment horizontal="left" vertical="top" wrapText="1"/>
    </xf>
    <xf numFmtId="0" fontId="1" fillId="7" borderId="0" xfId="1" applyFill="1" applyAlignment="1">
      <alignment vertical="top" wrapText="1"/>
    </xf>
    <xf numFmtId="0" fontId="1" fillId="0" borderId="0" xfId="2" applyAlignment="1">
      <alignment horizontal="left" vertical="center" wrapText="1"/>
    </xf>
    <xf numFmtId="0" fontId="1" fillId="0" borderId="0" xfId="6" applyAlignment="1">
      <alignment horizontal="left" vertical="top" wrapText="1" indent="1"/>
    </xf>
    <xf numFmtId="0" fontId="1" fillId="0" borderId="0" xfId="1" applyAlignment="1">
      <alignment horizontal="left" vertical="top" wrapText="1" indent="1"/>
    </xf>
    <xf numFmtId="0" fontId="1" fillId="7" borderId="0" xfId="1" applyFill="1" applyAlignment="1">
      <alignment horizontal="left" vertical="top" wrapText="1"/>
    </xf>
    <xf numFmtId="0" fontId="16" fillId="0" borderId="0" xfId="2" applyFont="1" applyAlignment="1">
      <alignment horizontal="left" vertical="top"/>
    </xf>
    <xf numFmtId="0" fontId="1" fillId="0" borderId="0" xfId="2" applyAlignment="1">
      <alignment horizontal="center" vertical="top" wrapText="1"/>
    </xf>
    <xf numFmtId="0" fontId="0" fillId="0" borderId="23" xfId="0" applyBorder="1" applyAlignment="1">
      <alignment horizontal="left" vertical="top" wrapText="1"/>
    </xf>
    <xf numFmtId="0" fontId="6" fillId="0" borderId="18" xfId="6" applyFont="1" applyBorder="1" applyAlignment="1">
      <alignment horizontal="center" vertical="top"/>
    </xf>
    <xf numFmtId="0" fontId="6" fillId="0" borderId="25" xfId="6" applyFont="1" applyBorder="1" applyAlignment="1">
      <alignment horizontal="center" vertical="top"/>
    </xf>
    <xf numFmtId="0" fontId="1" fillId="7" borderId="0" xfId="6" applyFill="1" applyAlignment="1">
      <alignment vertical="top" wrapText="1"/>
    </xf>
    <xf numFmtId="0" fontId="1" fillId="0" borderId="19" xfId="6" applyBorder="1" applyAlignment="1">
      <alignment vertical="top" wrapText="1"/>
    </xf>
    <xf numFmtId="0" fontId="0" fillId="0" borderId="0" xfId="0" applyAlignment="1">
      <alignment horizontal="center" wrapText="1"/>
    </xf>
    <xf numFmtId="0" fontId="1" fillId="0" borderId="19" xfId="6" applyBorder="1" applyAlignment="1">
      <alignment horizontal="left" vertical="center" wrapText="1"/>
    </xf>
    <xf numFmtId="0" fontId="1" fillId="0" borderId="0" xfId="6" applyAlignment="1">
      <alignment horizontal="left" vertical="center" wrapText="1"/>
    </xf>
    <xf numFmtId="0" fontId="3" fillId="0" borderId="17" xfId="2" applyFont="1" applyBorder="1" applyAlignment="1">
      <alignment vertical="top"/>
    </xf>
    <xf numFmtId="0" fontId="1" fillId="0" borderId="18" xfId="2" applyBorder="1" applyAlignment="1">
      <alignment horizontal="left" wrapText="1"/>
    </xf>
    <xf numFmtId="0" fontId="0" fillId="0" borderId="18" xfId="0" applyBorder="1" applyAlignment="1">
      <alignment wrapText="1"/>
    </xf>
    <xf numFmtId="2" fontId="1" fillId="0" borderId="19" xfId="2" applyNumberFormat="1" applyBorder="1" applyAlignment="1">
      <alignment vertical="top" wrapText="1"/>
    </xf>
    <xf numFmtId="0" fontId="0" fillId="0" borderId="19" xfId="0" applyBorder="1" applyAlignment="1">
      <alignment vertical="top" wrapText="1"/>
    </xf>
    <xf numFmtId="165" fontId="1" fillId="0" borderId="0" xfId="2" applyNumberFormat="1" applyAlignment="1">
      <alignment vertical="top" wrapText="1"/>
    </xf>
    <xf numFmtId="0" fontId="3" fillId="0" borderId="17" xfId="0" applyFont="1" applyBorder="1" applyAlignment="1">
      <alignment vertical="top"/>
    </xf>
    <xf numFmtId="0" fontId="1" fillId="0" borderId="0" xfId="19" quotePrefix="1" applyAlignment="1">
      <alignment horizontal="left" wrapText="1"/>
    </xf>
    <xf numFmtId="0" fontId="1" fillId="0" borderId="0" xfId="19" applyAlignment="1">
      <alignment horizontal="left" wrapText="1"/>
    </xf>
    <xf numFmtId="0" fontId="1" fillId="7" borderId="0" xfId="19" applyFill="1" applyAlignment="1">
      <alignment horizontal="left" wrapText="1"/>
    </xf>
    <xf numFmtId="0" fontId="0" fillId="0" borderId="0" xfId="0" applyAlignment="1">
      <alignment wrapText="1"/>
    </xf>
    <xf numFmtId="0" fontId="1" fillId="7" borderId="0" xfId="19" applyFill="1" applyAlignment="1">
      <alignment vertical="top" wrapText="1"/>
    </xf>
    <xf numFmtId="0" fontId="1" fillId="7" borderId="0" xfId="19" applyFill="1" applyAlignment="1">
      <alignment horizontal="left" vertical="top" wrapText="1"/>
    </xf>
    <xf numFmtId="0" fontId="1" fillId="0" borderId="23" xfId="19" applyBorder="1" applyAlignment="1">
      <alignment horizontal="center" wrapText="1"/>
    </xf>
    <xf numFmtId="0" fontId="1" fillId="0" borderId="0" xfId="19" applyAlignment="1">
      <alignment horizontal="left" vertical="top" wrapText="1"/>
    </xf>
    <xf numFmtId="0" fontId="0" fillId="7" borderId="0" xfId="0" applyFill="1" applyAlignment="1">
      <alignment vertical="top" wrapText="1"/>
    </xf>
    <xf numFmtId="0" fontId="1" fillId="0" borderId="0" xfId="22" applyFont="1" applyAlignment="1">
      <alignment horizontal="left" vertical="top" wrapText="1"/>
    </xf>
    <xf numFmtId="0" fontId="0" fillId="7" borderId="0" xfId="0" applyFill="1" applyAlignment="1">
      <alignment wrapText="1"/>
    </xf>
    <xf numFmtId="0" fontId="10" fillId="0" borderId="37" xfId="0" applyFont="1" applyBorder="1" applyAlignment="1">
      <alignment horizontal="center" vertical="center" wrapText="1"/>
    </xf>
    <xf numFmtId="0" fontId="10" fillId="0" borderId="13" xfId="0" applyFont="1" applyBorder="1" applyAlignment="1">
      <alignment horizontal="center" vertical="center" wrapText="1"/>
    </xf>
    <xf numFmtId="166" fontId="10" fillId="0" borderId="13" xfId="0" applyNumberFormat="1" applyFont="1" applyFill="1" applyBorder="1" applyAlignment="1">
      <alignment horizontal="center" vertical="center" wrapText="1"/>
    </xf>
    <xf numFmtId="0" fontId="10" fillId="0" borderId="13" xfId="0" applyFont="1" applyBorder="1" applyAlignment="1">
      <alignment horizontal="center" vertical="center"/>
    </xf>
    <xf numFmtId="0" fontId="10" fillId="0" borderId="3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8" xfId="0" applyFont="1" applyBorder="1" applyAlignment="1">
      <alignment horizontal="center" vertical="center"/>
    </xf>
    <xf numFmtId="0" fontId="10" fillId="0" borderId="10" xfId="0" applyFont="1" applyBorder="1" applyAlignment="1">
      <alignment horizontal="center" vertical="center" wrapText="1"/>
    </xf>
    <xf numFmtId="165" fontId="10" fillId="0" borderId="13" xfId="0" applyNumberFormat="1" applyFont="1" applyFill="1" applyBorder="1" applyAlignment="1">
      <alignment horizontal="center" vertical="center" wrapText="1"/>
    </xf>
    <xf numFmtId="0" fontId="10" fillId="0" borderId="34" xfId="0" applyFont="1" applyBorder="1" applyAlignment="1">
      <alignment horizontal="center" vertical="center" wrapText="1"/>
    </xf>
    <xf numFmtId="0" fontId="10" fillId="0" borderId="33" xfId="0" applyFont="1" applyBorder="1" applyAlignment="1">
      <alignment horizontal="center" vertical="center" wrapText="1"/>
    </xf>
    <xf numFmtId="168" fontId="10" fillId="0" borderId="29" xfId="0" applyNumberFormat="1" applyFont="1" applyFill="1" applyBorder="1" applyAlignment="1">
      <alignment horizontal="center" vertical="center" wrapText="1"/>
    </xf>
    <xf numFmtId="3" fontId="10" fillId="0" borderId="33" xfId="0" applyNumberFormat="1" applyFont="1" applyBorder="1" applyAlignment="1">
      <alignment horizontal="center" vertical="center" wrapText="1"/>
    </xf>
    <xf numFmtId="0" fontId="10" fillId="0" borderId="32" xfId="0" applyFont="1" applyBorder="1" applyAlignment="1">
      <alignment horizontal="center" vertical="center" wrapText="1"/>
    </xf>
    <xf numFmtId="0" fontId="10" fillId="0" borderId="0" xfId="0" applyFont="1"/>
    <xf numFmtId="0" fontId="48" fillId="0" borderId="0" xfId="0" applyFont="1" applyAlignment="1">
      <alignment vertical="center"/>
    </xf>
    <xf numFmtId="0" fontId="48" fillId="0" borderId="0" xfId="0" applyFont="1" applyAlignment="1">
      <alignment vertical="center"/>
    </xf>
    <xf numFmtId="0" fontId="10" fillId="0" borderId="0" xfId="0" applyFont="1" applyAlignment="1">
      <alignment vertical="center"/>
    </xf>
    <xf numFmtId="0" fontId="10" fillId="0" borderId="0" xfId="0" applyFont="1" applyAlignment="1">
      <alignment vertical="center"/>
    </xf>
    <xf numFmtId="0" fontId="49" fillId="0" borderId="0" xfId="0" applyFont="1" applyAlignment="1">
      <alignment vertical="center" wrapText="1"/>
    </xf>
    <xf numFmtId="0" fontId="52" fillId="0" borderId="0" xfId="0" applyFont="1"/>
    <xf numFmtId="0" fontId="18" fillId="10" borderId="1"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8" fillId="10" borderId="6" xfId="0" applyFont="1" applyFill="1" applyBorder="1" applyAlignment="1">
      <alignment horizontal="center" vertical="center" wrapText="1"/>
    </xf>
    <xf numFmtId="0" fontId="18" fillId="10" borderId="35" xfId="0" applyFont="1" applyFill="1" applyBorder="1" applyAlignment="1">
      <alignment horizontal="center" vertical="center"/>
    </xf>
    <xf numFmtId="0" fontId="18" fillId="10" borderId="38" xfId="0" applyFont="1" applyFill="1" applyBorder="1" applyAlignment="1">
      <alignment horizontal="center" vertical="center"/>
    </xf>
    <xf numFmtId="0" fontId="18" fillId="10" borderId="39" xfId="0" applyFont="1" applyFill="1" applyBorder="1" applyAlignment="1">
      <alignment horizontal="center" vertical="center"/>
    </xf>
    <xf numFmtId="0" fontId="18" fillId="10" borderId="20" xfId="0" applyFont="1" applyFill="1" applyBorder="1" applyAlignment="1">
      <alignment horizontal="center" vertical="center" wrapText="1"/>
    </xf>
    <xf numFmtId="0" fontId="18" fillId="10" borderId="11" xfId="0" applyFont="1" applyFill="1" applyBorder="1" applyAlignment="1">
      <alignment horizontal="center" vertical="center" wrapText="1"/>
    </xf>
    <xf numFmtId="0" fontId="18" fillId="10" borderId="12" xfId="0" applyFont="1" applyFill="1" applyBorder="1" applyAlignment="1">
      <alignment horizontal="center" vertical="center" wrapText="1"/>
    </xf>
    <xf numFmtId="0" fontId="18" fillId="10" borderId="8" xfId="0" applyFont="1" applyFill="1" applyBorder="1" applyAlignment="1">
      <alignment horizontal="center" vertical="center" wrapText="1"/>
    </xf>
    <xf numFmtId="0" fontId="18" fillId="10" borderId="15" xfId="0" applyFont="1" applyFill="1" applyBorder="1" applyAlignment="1">
      <alignment horizontal="center" vertical="center" wrapText="1"/>
    </xf>
    <xf numFmtId="0" fontId="18" fillId="10" borderId="28" xfId="0" applyFont="1" applyFill="1" applyBorder="1" applyAlignment="1">
      <alignment horizontal="center" vertical="center" wrapText="1"/>
    </xf>
    <xf numFmtId="0" fontId="18" fillId="10" borderId="29"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8" fillId="10" borderId="30" xfId="0" applyFont="1" applyFill="1" applyBorder="1" applyAlignment="1">
      <alignment horizontal="center" vertical="center" wrapText="1"/>
    </xf>
  </cellXfs>
  <cellStyles count="34">
    <cellStyle name="Comma 2" xfId="17" xr:uid="{92F29546-AC43-4E44-81E9-8F0010A970E5}"/>
    <cellStyle name="Hyperlink 2" xfId="33" xr:uid="{0584C801-A440-48B0-9541-9ECEDBB11533}"/>
    <cellStyle name="Normal" xfId="0" builtinId="0"/>
    <cellStyle name="Normal 10 10" xfId="4" xr:uid="{FEC7BC1A-E8F6-45DF-9393-6143E22354AF}"/>
    <cellStyle name="Normal 10 19" xfId="7" xr:uid="{FB026B44-4854-40D9-804F-4D718CB62638}"/>
    <cellStyle name="Normal 10 2 2" xfId="19" xr:uid="{C3FF5674-28AA-455F-B7C4-13D6FA1CB940}"/>
    <cellStyle name="Normal 13" xfId="28" xr:uid="{AEE9EA18-C44E-4DDE-A524-39CA1A35B5A3}"/>
    <cellStyle name="Normal 17" xfId="20" xr:uid="{967369FD-219B-4506-8231-E63B595E8847}"/>
    <cellStyle name="Normal 2" xfId="1" xr:uid="{B7AB93B1-822A-45CE-8A82-0976BE077C28}"/>
    <cellStyle name="Normal 2 10 2" xfId="11" xr:uid="{B2104C20-BBE2-4A93-BC09-E8F0BFFD6661}"/>
    <cellStyle name="Normal 2 15" xfId="9" xr:uid="{ADA8BA41-2392-48A9-A555-0C0E96444199}"/>
    <cellStyle name="Normal 2 2 10" xfId="2" xr:uid="{0616D34A-0F62-41EB-970A-2D5DDA2E4A18}"/>
    <cellStyle name="Normal 2 2 2 2 8" xfId="10" xr:uid="{9322CE50-D9F6-49A1-9FF1-6DA90B442549}"/>
    <cellStyle name="Normal 2 2 2 2 8 2" xfId="6" xr:uid="{0F872DA1-D574-4A35-A5A1-303579C8CFD1}"/>
    <cellStyle name="Normal 2 2 4 2 3" xfId="21" xr:uid="{C611D4DE-639A-44BD-945E-A5C551E3B6FA}"/>
    <cellStyle name="Normal 2 69" xfId="14" xr:uid="{30862860-894B-4AC5-9BD4-A3A8C19BD35A}"/>
    <cellStyle name="Normal 2 69 2" xfId="18" xr:uid="{85D45219-D7EE-4D1B-A1EF-A64B65BA3F65}"/>
    <cellStyle name="Normal 24 2" xfId="25" xr:uid="{BDE146EE-3222-4859-B6F7-19C69CEE9733}"/>
    <cellStyle name="Normal 24 2 3" xfId="29" xr:uid="{1179DC64-13FE-4F26-9349-73095608B764}"/>
    <cellStyle name="Normal 3" xfId="31" xr:uid="{19626994-ED79-4B4A-B1D5-77895C8CCBF3}"/>
    <cellStyle name="Normal 3 10" xfId="32" xr:uid="{7734CE75-962E-44A6-864C-A8B0375EA755}"/>
    <cellStyle name="Normal 51" xfId="27" xr:uid="{AE58309E-3C34-4446-B839-D61E22367081}"/>
    <cellStyle name="Normal 61 3" xfId="24" xr:uid="{79D67B72-7341-4BAA-9610-8111FCA715BD}"/>
    <cellStyle name="Normal 86" xfId="16" xr:uid="{2F834C1B-1390-4275-87ED-3480C5A5654A}"/>
    <cellStyle name="Normal 98" xfId="15" xr:uid="{F49F00F0-1CD2-43E9-AA2D-9EBEAF9EC10A}"/>
    <cellStyle name="Normal_2007-0323  v12 Alcan Max Actual 24-hr w Potline 3 NO PIC" xfId="3" xr:uid="{8F516C69-EAAB-43B8-A80E-BBD8FA7FC5D2}"/>
    <cellStyle name="Normal_COAL" xfId="22" xr:uid="{78E9A7F5-C59A-499D-8CC4-DBCBB59593E6}"/>
    <cellStyle name="Normal_Recycle Project Emissions Worksheet v01 2005-1211" xfId="5" xr:uid="{FC810E24-6C8D-4F79-BBEA-5ADC947C52E2}"/>
    <cellStyle name="Normal_Silver Grove Emissions Data v57 2006-0524  Impact of BD2 Changes" xfId="13" xr:uid="{B74D5DAF-C1C2-4A4D-82A3-2EDD9B097EFC}"/>
    <cellStyle name="Normal_Transfer Points" xfId="23" xr:uid="{DF327A76-F85D-4F1B-A69C-A051C461731D}"/>
    <cellStyle name="Percent" xfId="26" builtinId="5"/>
    <cellStyle name="Percent 15 2" xfId="30" xr:uid="{40F065E3-FEC1-44A2-BA7A-1EB6172599F6}"/>
    <cellStyle name="Percent 2" xfId="8" xr:uid="{A73EFD81-1018-418D-8ED6-0D3A157ACB7A}"/>
    <cellStyle name="Percent 2 16" xfId="12" xr:uid="{70E96503-1E79-4999-8206-DD970A3175DF}"/>
  </cellStyles>
  <dxfs count="10">
    <dxf>
      <font>
        <b val="0"/>
        <i val="0"/>
        <strike val="0"/>
        <condense val="0"/>
        <extend val="0"/>
        <outline val="0"/>
        <shadow val="0"/>
        <u val="none"/>
        <vertAlign val="baseline"/>
        <sz val="10"/>
        <color auto="1"/>
        <name val="Arial Narrow"/>
        <scheme val="none"/>
      </font>
      <numFmt numFmtId="0" formatCode="General"/>
      <alignment horizontal="left"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Narrow"/>
        <scheme val="none"/>
      </font>
      <fill>
        <patternFill>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Narrow"/>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Narrow"/>
        <scheme val="none"/>
      </font>
      <fill>
        <patternFill>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Narrow"/>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Narrow"/>
        <scheme val="none"/>
      </font>
      <fill>
        <patternFill>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Narrow"/>
        <scheme val="none"/>
      </font>
      <fill>
        <patternFill>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Narrow"/>
        <scheme val="none"/>
      </font>
      <alignment horizontal="left"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vertical="center" textRotation="0" indent="0" justifyLastLine="0" shrinkToFit="0" readingOrder="0"/>
    </dxf>
  </dxfs>
  <tableStyles count="0" defaultTableStyle="TableStyleMedium2" defaultPivotStyle="PivotStyleMedium9"/>
  <colors>
    <mruColors>
      <color rgb="FF0000FF"/>
      <color rgb="FFFF7C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2A88C32F-A066-4BF7-9483-E218B34BBE7A}"/>
</namedSheetView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7E32BD-BED9-43E3-A30D-A2FD0874A449}" name="EUIndexNew" displayName="EUIndexNew" ref="A5:I26" totalsRowShown="0" dataDxfId="9">
  <tableColumns count="9">
    <tableColumn id="5" xr3:uid="{70319EAA-09A6-43B4-A4D6-ED59E2976ED4}" name="Plant Area" dataDxfId="8"/>
    <tableColumn id="8" xr3:uid="{ECB4061D-12A7-4EAA-A963-25F036EE1AE9}" name="Source_x000a_ID" dataDxfId="7"/>
    <tableColumn id="9" xr3:uid="{FDAF78DF-04D8-4679-AACC-DEF3F549BFBC}" name="Process ID" dataDxfId="6" dataCellStyle="Normal_2007-0323  v12 Alcan Max Actual 24-hr w Potline 3 NO PIC"/>
    <tableColumn id="10" xr3:uid="{7E782751-CEE2-4068-BEB6-ABFA160F26CB}" name="Emission Unit Description" dataDxfId="5"/>
    <tableColumn id="11" xr3:uid="{97DDF4CC-E2BD-443B-8720-9986CB56B275}" name="Process Description" dataDxfId="4"/>
    <tableColumn id="12" xr3:uid="{A716E3BB-7555-4A39-BD74-9E46DE68CAEC}" name="Control Device ID" dataDxfId="3" dataCellStyle="Normal_2007-0323  v12 Alcan Max Actual 24-hr w Potline 3 NO PIC"/>
    <tableColumn id="2" xr3:uid="{0EF9280F-0D91-48B6-B4A5-6A3959EDFB74}" name="Control Device Description" dataDxfId="2" dataCellStyle="Normal_2007-0323  v12 Alcan Max Actual 24-hr w Potline 3 NO PIC"/>
    <tableColumn id="13" xr3:uid="{7C1A2F79-4EBC-4C12-B3C8-1962CF363A4A}" name="Plant Stack ID" dataDxfId="1" dataCellStyle="Normal_2007-0323  v12 Alcan Max Actual 24-hr w Potline 3 NO PIC"/>
    <tableColumn id="14" xr3:uid="{85A06AFA-4AB5-4E33-A677-BD01DD6B13D4}" name="Stack Description" dataDxfId="0">
      <calculatedColumnFormula>EUIndexNew[[#This Row],[Emission Unit Description]]</calculatedColumnFormula>
    </tableColumn>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CF8E0-AED4-4D0F-BA21-9729993FC9BD}">
  <sheetPr codeName="Sheet1">
    <tabColor rgb="FF00B050"/>
    <pageSetUpPr fitToPage="1"/>
  </sheetPr>
  <dimension ref="A1:I78"/>
  <sheetViews>
    <sheetView view="pageBreakPreview" zoomScaleNormal="100" zoomScaleSheetLayoutView="100" workbookViewId="0">
      <selection activeCell="B5" sqref="B5"/>
    </sheetView>
  </sheetViews>
  <sheetFormatPr defaultColWidth="8" defaultRowHeight="13" x14ac:dyDescent="0.3"/>
  <cols>
    <col min="1" max="1" width="29.7265625" style="1" customWidth="1"/>
    <col min="2" max="3" width="7.26953125" style="2" customWidth="1"/>
    <col min="4" max="4" width="30.7265625" style="1" customWidth="1"/>
    <col min="5" max="5" width="25.81640625" style="3" customWidth="1"/>
    <col min="6" max="6" width="6.7265625" style="2" customWidth="1"/>
    <col min="7" max="7" width="22.1796875" style="1" customWidth="1"/>
    <col min="8" max="8" width="5.81640625" style="2" customWidth="1"/>
    <col min="9" max="9" width="25" style="4" customWidth="1"/>
    <col min="10" max="16384" width="8" style="1"/>
  </cols>
  <sheetData>
    <row r="1" spans="1:9" x14ac:dyDescent="0.3">
      <c r="E1" s="4"/>
    </row>
    <row r="2" spans="1:9" ht="18" x14ac:dyDescent="0.3">
      <c r="A2" s="5" t="s">
        <v>1211</v>
      </c>
      <c r="B2" s="6"/>
      <c r="C2" s="6"/>
      <c r="D2" s="7"/>
      <c r="E2" s="8"/>
      <c r="F2" s="6"/>
      <c r="G2" s="7"/>
      <c r="H2" s="6"/>
      <c r="I2" s="8"/>
    </row>
    <row r="3" spans="1:9" x14ac:dyDescent="0.3">
      <c r="A3" s="578" t="s">
        <v>0</v>
      </c>
      <c r="B3" s="578"/>
      <c r="C3" s="578"/>
      <c r="D3" s="578"/>
      <c r="E3" s="578"/>
      <c r="F3" s="578"/>
      <c r="G3" s="578"/>
      <c r="H3" s="578"/>
      <c r="I3" s="578"/>
    </row>
    <row r="4" spans="1:9" ht="13.5" customHeight="1" thickBot="1" x14ac:dyDescent="0.35">
      <c r="A4" s="9"/>
      <c r="B4" s="10"/>
      <c r="C4" s="10"/>
      <c r="D4" s="9"/>
      <c r="E4" s="11"/>
      <c r="F4" s="10"/>
      <c r="G4" s="12"/>
      <c r="H4" s="10"/>
      <c r="I4" s="11"/>
    </row>
    <row r="5" spans="1:9" ht="56.25" customHeight="1" thickBot="1" x14ac:dyDescent="0.35">
      <c r="A5" s="13" t="s">
        <v>1</v>
      </c>
      <c r="B5" s="14" t="s">
        <v>2</v>
      </c>
      <c r="C5" s="15" t="s">
        <v>3</v>
      </c>
      <c r="D5" s="16" t="s">
        <v>4</v>
      </c>
      <c r="E5" s="16" t="s">
        <v>5</v>
      </c>
      <c r="F5" s="14" t="s">
        <v>6</v>
      </c>
      <c r="G5" s="16" t="s">
        <v>7</v>
      </c>
      <c r="H5" s="14" t="s">
        <v>8</v>
      </c>
      <c r="I5" s="17" t="s">
        <v>9</v>
      </c>
    </row>
    <row r="6" spans="1:9" s="22" customFormat="1" ht="15" customHeight="1" x14ac:dyDescent="0.35">
      <c r="A6" s="18" t="s">
        <v>10</v>
      </c>
      <c r="B6" s="19" t="s">
        <v>11</v>
      </c>
      <c r="C6" s="20">
        <v>1</v>
      </c>
      <c r="D6" s="480" t="s">
        <v>12</v>
      </c>
      <c r="E6" s="481" t="s">
        <v>13</v>
      </c>
      <c r="F6" s="482" t="s">
        <v>14</v>
      </c>
      <c r="G6" s="21" t="s">
        <v>15</v>
      </c>
      <c r="H6" s="482" t="s">
        <v>16</v>
      </c>
      <c r="I6" s="483" t="s">
        <v>17</v>
      </c>
    </row>
    <row r="7" spans="1:9" s="22" customFormat="1" ht="15" customHeight="1" x14ac:dyDescent="0.35">
      <c r="A7" s="29" t="s">
        <v>19</v>
      </c>
      <c r="B7" s="23" t="s">
        <v>20</v>
      </c>
      <c r="C7" s="24">
        <v>1</v>
      </c>
      <c r="D7" s="28" t="s">
        <v>21</v>
      </c>
      <c r="E7" s="25" t="s">
        <v>13</v>
      </c>
      <c r="F7" s="484" t="s">
        <v>22</v>
      </c>
      <c r="G7" s="26" t="s">
        <v>23</v>
      </c>
      <c r="H7" s="24" t="s">
        <v>24</v>
      </c>
      <c r="I7" s="27" t="s">
        <v>25</v>
      </c>
    </row>
    <row r="8" spans="1:9" s="22" customFormat="1" ht="15" customHeight="1" x14ac:dyDescent="0.35">
      <c r="A8" s="29" t="s">
        <v>19</v>
      </c>
      <c r="B8" s="23" t="s">
        <v>20</v>
      </c>
      <c r="C8" s="24">
        <v>2</v>
      </c>
      <c r="D8" s="28" t="s">
        <v>21</v>
      </c>
      <c r="E8" s="25" t="s">
        <v>26</v>
      </c>
      <c r="F8" s="24" t="s">
        <v>22</v>
      </c>
      <c r="G8" s="26" t="s">
        <v>23</v>
      </c>
      <c r="H8" s="24" t="s">
        <v>24</v>
      </c>
      <c r="I8" s="27" t="s">
        <v>25</v>
      </c>
    </row>
    <row r="9" spans="1:9" s="22" customFormat="1" ht="15" customHeight="1" x14ac:dyDescent="0.35">
      <c r="A9" s="29" t="s">
        <v>19</v>
      </c>
      <c r="B9" s="23" t="s">
        <v>27</v>
      </c>
      <c r="C9" s="24">
        <v>1</v>
      </c>
      <c r="D9" s="28" t="s">
        <v>28</v>
      </c>
      <c r="E9" s="25" t="s">
        <v>13</v>
      </c>
      <c r="F9" s="24" t="s">
        <v>29</v>
      </c>
      <c r="G9" s="28" t="s">
        <v>35</v>
      </c>
      <c r="H9" s="24" t="s">
        <v>31</v>
      </c>
      <c r="I9" s="27" t="s">
        <v>37</v>
      </c>
    </row>
    <row r="10" spans="1:9" s="22" customFormat="1" ht="15" customHeight="1" x14ac:dyDescent="0.35">
      <c r="A10" s="29" t="s">
        <v>19</v>
      </c>
      <c r="B10" s="23" t="s">
        <v>27</v>
      </c>
      <c r="C10" s="24">
        <v>2</v>
      </c>
      <c r="D10" s="28" t="s">
        <v>28</v>
      </c>
      <c r="E10" s="25" t="s">
        <v>26</v>
      </c>
      <c r="F10" s="24" t="s">
        <v>29</v>
      </c>
      <c r="G10" s="28" t="s">
        <v>35</v>
      </c>
      <c r="H10" s="24" t="s">
        <v>31</v>
      </c>
      <c r="I10" s="27" t="s">
        <v>37</v>
      </c>
    </row>
    <row r="11" spans="1:9" s="22" customFormat="1" ht="15" customHeight="1" x14ac:dyDescent="0.35">
      <c r="A11" s="29" t="s">
        <v>19</v>
      </c>
      <c r="B11" s="23" t="s">
        <v>33</v>
      </c>
      <c r="C11" s="24">
        <v>1</v>
      </c>
      <c r="D11" s="28" t="s">
        <v>34</v>
      </c>
      <c r="E11" s="25" t="s">
        <v>13</v>
      </c>
      <c r="F11" s="24" t="s">
        <v>29</v>
      </c>
      <c r="G11" s="28" t="s">
        <v>30</v>
      </c>
      <c r="H11" s="24" t="s">
        <v>36</v>
      </c>
      <c r="I11" s="27" t="s">
        <v>32</v>
      </c>
    </row>
    <row r="12" spans="1:9" s="22" customFormat="1" ht="15" customHeight="1" x14ac:dyDescent="0.35">
      <c r="A12" s="29" t="s">
        <v>19</v>
      </c>
      <c r="B12" s="23" t="s">
        <v>33</v>
      </c>
      <c r="C12" s="24">
        <v>2</v>
      </c>
      <c r="D12" s="28" t="s">
        <v>34</v>
      </c>
      <c r="E12" s="25" t="s">
        <v>26</v>
      </c>
      <c r="F12" s="24" t="s">
        <v>29</v>
      </c>
      <c r="G12" s="28" t="s">
        <v>30</v>
      </c>
      <c r="H12" s="24" t="s">
        <v>36</v>
      </c>
      <c r="I12" s="27" t="s">
        <v>32</v>
      </c>
    </row>
    <row r="13" spans="1:9" s="22" customFormat="1" ht="15" customHeight="1" x14ac:dyDescent="0.35">
      <c r="A13" s="29" t="s">
        <v>19</v>
      </c>
      <c r="B13" s="23" t="s">
        <v>38</v>
      </c>
      <c r="C13" s="24">
        <v>1</v>
      </c>
      <c r="D13" s="28" t="s">
        <v>39</v>
      </c>
      <c r="E13" s="25" t="s">
        <v>13</v>
      </c>
      <c r="F13" s="24" t="s">
        <v>40</v>
      </c>
      <c r="G13" s="26" t="s">
        <v>35</v>
      </c>
      <c r="H13" s="24" t="s">
        <v>36</v>
      </c>
      <c r="I13" s="27" t="s">
        <v>37</v>
      </c>
    </row>
    <row r="14" spans="1:9" s="22" customFormat="1" ht="15" customHeight="1" x14ac:dyDescent="0.35">
      <c r="A14" s="29" t="s">
        <v>19</v>
      </c>
      <c r="B14" s="23" t="s">
        <v>38</v>
      </c>
      <c r="C14" s="24">
        <v>2</v>
      </c>
      <c r="D14" s="28" t="s">
        <v>39</v>
      </c>
      <c r="E14" s="25" t="s">
        <v>26</v>
      </c>
      <c r="F14" s="24" t="s">
        <v>40</v>
      </c>
      <c r="G14" s="26" t="s">
        <v>35</v>
      </c>
      <c r="H14" s="24" t="s">
        <v>36</v>
      </c>
      <c r="I14" s="27" t="s">
        <v>37</v>
      </c>
    </row>
    <row r="15" spans="1:9" s="22" customFormat="1" ht="15" customHeight="1" x14ac:dyDescent="0.35">
      <c r="A15" s="29" t="s">
        <v>19</v>
      </c>
      <c r="B15" s="23" t="s">
        <v>41</v>
      </c>
      <c r="C15" s="24">
        <v>1</v>
      </c>
      <c r="D15" s="28" t="s">
        <v>42</v>
      </c>
      <c r="E15" s="25" t="s">
        <v>13</v>
      </c>
      <c r="F15" s="24" t="s">
        <v>40</v>
      </c>
      <c r="G15" s="26" t="s">
        <v>35</v>
      </c>
      <c r="H15" s="24" t="s">
        <v>36</v>
      </c>
      <c r="I15" s="27" t="s">
        <v>37</v>
      </c>
    </row>
    <row r="16" spans="1:9" s="22" customFormat="1" ht="15" customHeight="1" x14ac:dyDescent="0.35">
      <c r="A16" s="29" t="s">
        <v>19</v>
      </c>
      <c r="B16" s="23" t="s">
        <v>43</v>
      </c>
      <c r="C16" s="24">
        <v>1</v>
      </c>
      <c r="D16" s="28" t="s">
        <v>44</v>
      </c>
      <c r="E16" s="25" t="s">
        <v>26</v>
      </c>
      <c r="F16" s="24" t="s">
        <v>18</v>
      </c>
      <c r="G16" s="26" t="s">
        <v>18</v>
      </c>
      <c r="H16" s="24" t="s">
        <v>18</v>
      </c>
      <c r="I16" s="27" t="s">
        <v>45</v>
      </c>
    </row>
    <row r="17" spans="1:9" s="22" customFormat="1" ht="15" customHeight="1" x14ac:dyDescent="0.35">
      <c r="A17" s="29" t="s">
        <v>19</v>
      </c>
      <c r="B17" s="23" t="s">
        <v>46</v>
      </c>
      <c r="C17" s="24">
        <v>1</v>
      </c>
      <c r="D17" s="26" t="s">
        <v>47</v>
      </c>
      <c r="E17" s="25" t="s">
        <v>48</v>
      </c>
      <c r="F17" s="24" t="s">
        <v>49</v>
      </c>
      <c r="G17" s="485" t="s">
        <v>50</v>
      </c>
      <c r="H17" s="24" t="s">
        <v>51</v>
      </c>
      <c r="I17" s="27" t="s">
        <v>52</v>
      </c>
    </row>
    <row r="18" spans="1:9" s="22" customFormat="1" ht="15" customHeight="1" x14ac:dyDescent="0.35">
      <c r="A18" s="29" t="s">
        <v>19</v>
      </c>
      <c r="B18" s="23" t="s">
        <v>46</v>
      </c>
      <c r="C18" s="24">
        <v>2</v>
      </c>
      <c r="D18" s="26" t="s">
        <v>53</v>
      </c>
      <c r="E18" s="25" t="s">
        <v>48</v>
      </c>
      <c r="F18" s="24" t="s">
        <v>18</v>
      </c>
      <c r="G18" s="485" t="s">
        <v>18</v>
      </c>
      <c r="H18" s="24" t="s">
        <v>18</v>
      </c>
      <c r="I18" s="27" t="s">
        <v>45</v>
      </c>
    </row>
    <row r="19" spans="1:9" s="22" customFormat="1" ht="15" customHeight="1" x14ac:dyDescent="0.35">
      <c r="A19" s="29" t="s">
        <v>19</v>
      </c>
      <c r="B19" s="23" t="s">
        <v>54</v>
      </c>
      <c r="C19" s="24">
        <v>1</v>
      </c>
      <c r="D19" s="26" t="s">
        <v>55</v>
      </c>
      <c r="E19" s="25" t="s">
        <v>48</v>
      </c>
      <c r="F19" s="24" t="s">
        <v>18</v>
      </c>
      <c r="G19" s="28" t="s">
        <v>18</v>
      </c>
      <c r="H19" s="24" t="s">
        <v>18</v>
      </c>
      <c r="I19" s="27" t="s">
        <v>45</v>
      </c>
    </row>
    <row r="20" spans="1:9" s="22" customFormat="1" ht="15" customHeight="1" x14ac:dyDescent="0.35">
      <c r="A20" s="29" t="s">
        <v>19</v>
      </c>
      <c r="B20" s="23" t="s">
        <v>56</v>
      </c>
      <c r="C20" s="24">
        <v>1</v>
      </c>
      <c r="D20" s="26" t="s">
        <v>57</v>
      </c>
      <c r="E20" s="25" t="s">
        <v>26</v>
      </c>
      <c r="F20" s="24" t="s">
        <v>18</v>
      </c>
      <c r="G20" s="485" t="s">
        <v>18</v>
      </c>
      <c r="H20" s="24" t="s">
        <v>18</v>
      </c>
      <c r="I20" s="27" t="s">
        <v>45</v>
      </c>
    </row>
    <row r="21" spans="1:9" s="22" customFormat="1" ht="15" customHeight="1" x14ac:dyDescent="0.35">
      <c r="A21" s="30" t="s">
        <v>58</v>
      </c>
      <c r="B21" s="31" t="s">
        <v>59</v>
      </c>
      <c r="C21" s="24">
        <v>1</v>
      </c>
      <c r="D21" s="28" t="s">
        <v>60</v>
      </c>
      <c r="E21" s="25" t="s">
        <v>61</v>
      </c>
      <c r="F21" s="24" t="s">
        <v>18</v>
      </c>
      <c r="G21" s="26" t="s">
        <v>18</v>
      </c>
      <c r="H21" s="24" t="s">
        <v>62</v>
      </c>
      <c r="I21" s="27" t="s">
        <v>63</v>
      </c>
    </row>
    <row r="22" spans="1:9" s="22" customFormat="1" ht="15" customHeight="1" x14ac:dyDescent="0.35">
      <c r="A22" s="30" t="s">
        <v>58</v>
      </c>
      <c r="B22" s="31" t="s">
        <v>64</v>
      </c>
      <c r="C22" s="24">
        <v>1</v>
      </c>
      <c r="D22" s="28" t="s">
        <v>65</v>
      </c>
      <c r="E22" s="25" t="s">
        <v>61</v>
      </c>
      <c r="F22" s="24" t="s">
        <v>18</v>
      </c>
      <c r="G22" s="26" t="s">
        <v>18</v>
      </c>
      <c r="H22" s="24" t="s">
        <v>66</v>
      </c>
      <c r="I22" s="27" t="s">
        <v>67</v>
      </c>
    </row>
    <row r="23" spans="1:9" s="22" customFormat="1" ht="30" customHeight="1" x14ac:dyDescent="0.35">
      <c r="A23" s="30" t="s">
        <v>58</v>
      </c>
      <c r="B23" s="31" t="s">
        <v>68</v>
      </c>
      <c r="C23" s="24">
        <v>1</v>
      </c>
      <c r="D23" s="28" t="s">
        <v>69</v>
      </c>
      <c r="E23" s="25" t="s">
        <v>70</v>
      </c>
      <c r="F23" s="24" t="s">
        <v>18</v>
      </c>
      <c r="G23" s="26" t="s">
        <v>18</v>
      </c>
      <c r="H23" s="24" t="s">
        <v>18</v>
      </c>
      <c r="I23" s="27" t="s">
        <v>71</v>
      </c>
    </row>
    <row r="24" spans="1:9" ht="30" customHeight="1" x14ac:dyDescent="0.3">
      <c r="A24" s="30" t="s">
        <v>58</v>
      </c>
      <c r="B24" s="23" t="s">
        <v>72</v>
      </c>
      <c r="C24" s="24">
        <v>1</v>
      </c>
      <c r="D24" s="28" t="s">
        <v>73</v>
      </c>
      <c r="E24" s="25" t="s">
        <v>74</v>
      </c>
      <c r="F24" s="24" t="s">
        <v>18</v>
      </c>
      <c r="G24" s="26" t="s">
        <v>18</v>
      </c>
      <c r="H24" s="24" t="s">
        <v>18</v>
      </c>
      <c r="I24" s="27" t="str">
        <f>EUIndexNew[[#This Row],[Emission Unit Description]]</f>
        <v>Haul Roads and Storage Yards</v>
      </c>
    </row>
    <row r="25" spans="1:9" ht="30" customHeight="1" x14ac:dyDescent="0.3">
      <c r="A25" s="30" t="s">
        <v>58</v>
      </c>
      <c r="B25" s="23" t="s">
        <v>72</v>
      </c>
      <c r="C25" s="24">
        <v>2</v>
      </c>
      <c r="D25" s="28" t="s">
        <v>73</v>
      </c>
      <c r="E25" s="25" t="s">
        <v>75</v>
      </c>
      <c r="F25" s="24" t="s">
        <v>18</v>
      </c>
      <c r="G25" s="26" t="s">
        <v>18</v>
      </c>
      <c r="H25" s="24" t="s">
        <v>18</v>
      </c>
      <c r="I25" s="27" t="str">
        <f>EUIndexNew[[#This Row],[Emission Unit Description]]</f>
        <v>Haul Roads and Storage Yards</v>
      </c>
    </row>
    <row r="26" spans="1:9" ht="30" customHeight="1" x14ac:dyDescent="0.3">
      <c r="A26" s="30" t="s">
        <v>58</v>
      </c>
      <c r="B26" s="23" t="s">
        <v>72</v>
      </c>
      <c r="C26" s="24">
        <v>3</v>
      </c>
      <c r="D26" s="28" t="s">
        <v>73</v>
      </c>
      <c r="E26" s="25" t="s">
        <v>76</v>
      </c>
      <c r="F26" s="24" t="s">
        <v>18</v>
      </c>
      <c r="G26" s="26" t="s">
        <v>18</v>
      </c>
      <c r="H26" s="24" t="s">
        <v>18</v>
      </c>
      <c r="I26" s="27" t="str">
        <f>EUIndexNew[[#This Row],[Emission Unit Description]]</f>
        <v>Haul Roads and Storage Yards</v>
      </c>
    </row>
    <row r="27" spans="1:9" x14ac:dyDescent="0.3">
      <c r="E27" s="4"/>
    </row>
    <row r="28" spans="1:9" s="2" customFormat="1" x14ac:dyDescent="0.3">
      <c r="A28" s="1"/>
      <c r="D28" s="1"/>
      <c r="E28" s="4"/>
      <c r="G28" s="1"/>
      <c r="I28" s="4"/>
    </row>
    <row r="29" spans="1:9" s="2" customFormat="1" x14ac:dyDescent="0.3">
      <c r="A29" s="1"/>
      <c r="D29" s="1"/>
      <c r="E29" s="4"/>
      <c r="G29" s="1"/>
      <c r="I29" s="4"/>
    </row>
    <row r="30" spans="1:9" s="2" customFormat="1" x14ac:dyDescent="0.3">
      <c r="A30" s="1"/>
      <c r="D30" s="1"/>
      <c r="E30" s="4"/>
      <c r="G30" s="1"/>
      <c r="I30" s="4"/>
    </row>
    <row r="31" spans="1:9" s="2" customFormat="1" x14ac:dyDescent="0.3">
      <c r="A31" s="1"/>
      <c r="D31" s="1"/>
      <c r="E31" s="4"/>
      <c r="G31" s="1"/>
      <c r="I31" s="4"/>
    </row>
    <row r="32" spans="1:9" s="2" customFormat="1" x14ac:dyDescent="0.3">
      <c r="A32" s="1"/>
      <c r="D32" s="1"/>
      <c r="E32" s="4"/>
      <c r="G32" s="1"/>
      <c r="I32" s="4"/>
    </row>
    <row r="33" spans="1:9" s="2" customFormat="1" x14ac:dyDescent="0.3">
      <c r="A33" s="1"/>
      <c r="D33" s="1"/>
      <c r="E33" s="4"/>
      <c r="G33" s="1"/>
      <c r="I33" s="4"/>
    </row>
    <row r="34" spans="1:9" s="2" customFormat="1" x14ac:dyDescent="0.3">
      <c r="A34" s="1"/>
      <c r="D34" s="1"/>
      <c r="E34" s="4"/>
      <c r="G34" s="1"/>
      <c r="I34" s="4"/>
    </row>
    <row r="35" spans="1:9" s="2" customFormat="1" x14ac:dyDescent="0.3">
      <c r="A35" s="1"/>
      <c r="D35" s="1"/>
      <c r="E35" s="4"/>
      <c r="G35" s="1"/>
      <c r="I35" s="4"/>
    </row>
    <row r="36" spans="1:9" s="2" customFormat="1" x14ac:dyDescent="0.3">
      <c r="A36" s="1"/>
      <c r="D36" s="1"/>
      <c r="E36" s="4"/>
      <c r="G36" s="1"/>
      <c r="I36" s="4"/>
    </row>
    <row r="37" spans="1:9" s="2" customFormat="1" x14ac:dyDescent="0.3">
      <c r="A37" s="1"/>
      <c r="D37" s="1"/>
      <c r="E37" s="4"/>
      <c r="G37" s="1"/>
      <c r="I37" s="4"/>
    </row>
    <row r="38" spans="1:9" s="2" customFormat="1" x14ac:dyDescent="0.3">
      <c r="A38" s="1"/>
      <c r="D38" s="1"/>
      <c r="E38" s="4"/>
      <c r="G38" s="1"/>
      <c r="I38" s="4"/>
    </row>
    <row r="39" spans="1:9" s="2" customFormat="1" x14ac:dyDescent="0.3">
      <c r="A39" s="1"/>
      <c r="D39" s="1"/>
      <c r="E39" s="4"/>
      <c r="G39" s="1"/>
      <c r="I39" s="4"/>
    </row>
    <row r="40" spans="1:9" s="2" customFormat="1" x14ac:dyDescent="0.3">
      <c r="A40" s="1"/>
      <c r="B40" s="32"/>
      <c r="D40" s="1"/>
      <c r="E40" s="4"/>
      <c r="G40" s="1"/>
      <c r="I40" s="4"/>
    </row>
    <row r="41" spans="1:9" s="2" customFormat="1" x14ac:dyDescent="0.3">
      <c r="A41" s="1"/>
      <c r="B41" s="32"/>
      <c r="D41" s="1"/>
      <c r="E41" s="4"/>
      <c r="G41" s="1"/>
      <c r="I41" s="4"/>
    </row>
    <row r="42" spans="1:9" s="2" customFormat="1" x14ac:dyDescent="0.3">
      <c r="A42" s="1"/>
      <c r="B42" s="32"/>
      <c r="D42" s="1"/>
      <c r="E42" s="4"/>
      <c r="G42" s="1"/>
      <c r="I42" s="4"/>
    </row>
    <row r="43" spans="1:9" s="2" customFormat="1" x14ac:dyDescent="0.3">
      <c r="A43" s="1"/>
      <c r="B43" s="32"/>
      <c r="D43" s="1"/>
      <c r="E43" s="4"/>
      <c r="G43" s="1"/>
      <c r="I43" s="4"/>
    </row>
    <row r="44" spans="1:9" s="2" customFormat="1" x14ac:dyDescent="0.3">
      <c r="A44" s="1"/>
      <c r="B44" s="32"/>
      <c r="D44" s="1"/>
      <c r="E44" s="4"/>
      <c r="G44" s="1"/>
      <c r="I44" s="4"/>
    </row>
    <row r="45" spans="1:9" s="2" customFormat="1" x14ac:dyDescent="0.3">
      <c r="A45" s="1"/>
      <c r="B45" s="32"/>
      <c r="D45" s="1"/>
      <c r="E45" s="4"/>
      <c r="G45" s="1"/>
      <c r="I45" s="4"/>
    </row>
    <row r="46" spans="1:9" s="2" customFormat="1" x14ac:dyDescent="0.3">
      <c r="A46" s="1"/>
      <c r="B46" s="32"/>
      <c r="D46" s="1"/>
      <c r="E46" s="4"/>
      <c r="G46" s="1"/>
      <c r="I46" s="4"/>
    </row>
    <row r="47" spans="1:9" s="2" customFormat="1" x14ac:dyDescent="0.3">
      <c r="A47" s="1"/>
      <c r="B47" s="32"/>
      <c r="D47" s="1"/>
      <c r="E47" s="4"/>
      <c r="G47" s="1"/>
      <c r="I47" s="4"/>
    </row>
    <row r="48" spans="1:9" s="2" customFormat="1" x14ac:dyDescent="0.3">
      <c r="A48" s="1"/>
      <c r="B48" s="32"/>
      <c r="D48" s="1"/>
      <c r="E48" s="4"/>
      <c r="G48" s="1"/>
      <c r="I48" s="4"/>
    </row>
    <row r="49" spans="1:9" s="2" customFormat="1" x14ac:dyDescent="0.3">
      <c r="A49" s="1"/>
      <c r="B49" s="32"/>
      <c r="D49" s="1"/>
      <c r="E49" s="4"/>
      <c r="G49" s="1"/>
      <c r="I49" s="4"/>
    </row>
    <row r="50" spans="1:9" s="2" customFormat="1" x14ac:dyDescent="0.3">
      <c r="A50" s="1"/>
      <c r="B50" s="32"/>
      <c r="D50" s="1"/>
      <c r="E50" s="4"/>
      <c r="G50" s="1"/>
      <c r="I50" s="4"/>
    </row>
    <row r="51" spans="1:9" s="2" customFormat="1" x14ac:dyDescent="0.3">
      <c r="A51" s="1"/>
      <c r="B51" s="32"/>
      <c r="D51" s="1"/>
      <c r="E51" s="4"/>
      <c r="G51" s="1"/>
      <c r="I51" s="4"/>
    </row>
    <row r="52" spans="1:9" s="2" customFormat="1" x14ac:dyDescent="0.3">
      <c r="A52" s="1"/>
      <c r="B52" s="32"/>
      <c r="D52" s="1"/>
      <c r="E52" s="4"/>
      <c r="G52" s="1"/>
      <c r="I52" s="4"/>
    </row>
    <row r="53" spans="1:9" s="2" customFormat="1" x14ac:dyDescent="0.3">
      <c r="A53" s="1"/>
      <c r="B53" s="32"/>
      <c r="D53" s="1"/>
      <c r="E53" s="4"/>
      <c r="G53" s="1"/>
      <c r="I53" s="4"/>
    </row>
    <row r="54" spans="1:9" s="2" customFormat="1" x14ac:dyDescent="0.3">
      <c r="A54" s="1"/>
      <c r="B54" s="32"/>
      <c r="D54" s="1"/>
      <c r="E54" s="4"/>
      <c r="G54" s="1"/>
      <c r="I54" s="4"/>
    </row>
    <row r="55" spans="1:9" s="2" customFormat="1" x14ac:dyDescent="0.3">
      <c r="A55" s="1"/>
      <c r="B55" s="32"/>
      <c r="D55" s="1"/>
      <c r="E55" s="4"/>
      <c r="G55" s="1"/>
      <c r="I55" s="4"/>
    </row>
    <row r="56" spans="1:9" s="2" customFormat="1" x14ac:dyDescent="0.3">
      <c r="A56" s="1"/>
      <c r="B56" s="32"/>
      <c r="D56" s="1"/>
      <c r="E56" s="4"/>
      <c r="G56" s="1"/>
      <c r="I56" s="4"/>
    </row>
    <row r="57" spans="1:9" s="2" customFormat="1" x14ac:dyDescent="0.3">
      <c r="A57" s="1"/>
      <c r="B57" s="32"/>
      <c r="D57" s="1"/>
      <c r="E57" s="4"/>
      <c r="G57" s="1"/>
      <c r="I57" s="4"/>
    </row>
    <row r="58" spans="1:9" s="2" customFormat="1" x14ac:dyDescent="0.3">
      <c r="A58" s="1"/>
      <c r="B58" s="32"/>
      <c r="D58" s="1"/>
      <c r="E58" s="4"/>
      <c r="G58" s="1"/>
      <c r="I58" s="4"/>
    </row>
    <row r="59" spans="1:9" s="2" customFormat="1" x14ac:dyDescent="0.3">
      <c r="A59" s="1"/>
      <c r="B59" s="32"/>
      <c r="D59" s="1"/>
      <c r="E59" s="4"/>
      <c r="G59" s="1"/>
      <c r="I59" s="4"/>
    </row>
    <row r="60" spans="1:9" s="2" customFormat="1" x14ac:dyDescent="0.3">
      <c r="A60" s="1"/>
      <c r="B60" s="32"/>
      <c r="D60" s="1"/>
      <c r="E60" s="4"/>
      <c r="G60" s="1"/>
      <c r="I60" s="4"/>
    </row>
    <row r="61" spans="1:9" s="2" customFormat="1" x14ac:dyDescent="0.3">
      <c r="A61" s="1"/>
      <c r="B61" s="32"/>
      <c r="D61" s="1"/>
      <c r="E61" s="4"/>
      <c r="G61" s="1"/>
      <c r="I61" s="4"/>
    </row>
    <row r="62" spans="1:9" s="2" customFormat="1" x14ac:dyDescent="0.3">
      <c r="A62" s="1"/>
      <c r="B62" s="32"/>
      <c r="D62" s="1"/>
      <c r="E62" s="4"/>
      <c r="G62" s="1"/>
      <c r="I62" s="4"/>
    </row>
    <row r="63" spans="1:9" s="2" customFormat="1" x14ac:dyDescent="0.3">
      <c r="A63" s="1"/>
      <c r="B63" s="32"/>
      <c r="D63" s="1"/>
      <c r="E63" s="4"/>
      <c r="G63" s="1"/>
      <c r="I63" s="4"/>
    </row>
    <row r="64" spans="1:9" s="2" customFormat="1" x14ac:dyDescent="0.3">
      <c r="A64" s="1"/>
      <c r="B64" s="32"/>
      <c r="D64" s="1"/>
      <c r="E64" s="4"/>
      <c r="G64" s="1"/>
      <c r="I64" s="4"/>
    </row>
    <row r="65" spans="1:9" s="2" customFormat="1" x14ac:dyDescent="0.3">
      <c r="A65" s="1"/>
      <c r="B65" s="32"/>
      <c r="D65" s="1"/>
      <c r="E65" s="4"/>
      <c r="G65" s="1"/>
      <c r="I65" s="4"/>
    </row>
    <row r="66" spans="1:9" s="2" customFormat="1" x14ac:dyDescent="0.3">
      <c r="A66" s="1"/>
      <c r="B66" s="32"/>
      <c r="D66" s="1"/>
      <c r="E66" s="4"/>
      <c r="G66" s="1"/>
      <c r="I66" s="4"/>
    </row>
    <row r="67" spans="1:9" x14ac:dyDescent="0.3">
      <c r="B67" s="32"/>
      <c r="E67" s="4"/>
    </row>
    <row r="68" spans="1:9" x14ac:dyDescent="0.3">
      <c r="B68" s="32"/>
      <c r="E68" s="4"/>
    </row>
    <row r="69" spans="1:9" x14ac:dyDescent="0.3">
      <c r="B69" s="32"/>
      <c r="E69" s="4"/>
    </row>
    <row r="70" spans="1:9" x14ac:dyDescent="0.3">
      <c r="B70" s="32"/>
      <c r="E70" s="4"/>
    </row>
    <row r="71" spans="1:9" x14ac:dyDescent="0.3">
      <c r="B71" s="32"/>
      <c r="E71" s="4"/>
    </row>
    <row r="72" spans="1:9" x14ac:dyDescent="0.3">
      <c r="B72" s="32"/>
      <c r="E72" s="4"/>
    </row>
    <row r="73" spans="1:9" x14ac:dyDescent="0.3">
      <c r="B73" s="32"/>
      <c r="E73" s="4"/>
    </row>
    <row r="74" spans="1:9" x14ac:dyDescent="0.3">
      <c r="B74" s="32"/>
      <c r="E74" s="4"/>
    </row>
    <row r="75" spans="1:9" x14ac:dyDescent="0.3">
      <c r="B75" s="32"/>
      <c r="E75" s="4"/>
    </row>
    <row r="76" spans="1:9" x14ac:dyDescent="0.3">
      <c r="B76" s="32"/>
      <c r="E76" s="4"/>
    </row>
    <row r="77" spans="1:9" x14ac:dyDescent="0.3">
      <c r="B77" s="32"/>
      <c r="E77" s="4"/>
    </row>
    <row r="78" spans="1:9" x14ac:dyDescent="0.3">
      <c r="B78" s="32"/>
      <c r="E78" s="4"/>
    </row>
  </sheetData>
  <mergeCells count="1">
    <mergeCell ref="A3:I3"/>
  </mergeCells>
  <phoneticPr fontId="24" type="noConversion"/>
  <pageMargins left="0.4" right="0.4" top="0.7" bottom="0.7" header="0.3" footer="0.3"/>
  <pageSetup scale="80" fitToHeight="0" orientation="landscape" horizontalDpi="1200" verticalDpi="1200" r:id="rId1"/>
  <headerFooter>
    <oddFooter xml:space="preserve">&amp;C&amp;"Arial Narrow,Bold"Page &amp;P of &amp;N&amp;"Arial Narrow,Regular"  </oddFooter>
  </headerFooter>
  <ignoredErrors>
    <ignoredError sqref="B25:B26 B6 B7 B8:B9 B10:B11 B12:B13 B14:B23" numberStoredAsText="1"/>
    <ignoredError sqref="I6 I8:I9 I7 I10:I11 I12:I13 I14:I22" calculatedColumn="1"/>
  </ignoredError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EED7E-9444-4052-A17B-315171F03997}">
  <sheetPr codeName="Sheet18">
    <tabColor rgb="FF00B050"/>
    <pageSetUpPr fitToPage="1"/>
  </sheetPr>
  <dimension ref="A1:Q167"/>
  <sheetViews>
    <sheetView view="pageBreakPreview" topLeftCell="A29" zoomScaleNormal="100" zoomScaleSheetLayoutView="100" workbookViewId="0">
      <selection activeCell="B77" sqref="B77:M77"/>
    </sheetView>
  </sheetViews>
  <sheetFormatPr defaultColWidth="9.1796875" defaultRowHeight="13" x14ac:dyDescent="0.35"/>
  <cols>
    <col min="1" max="2" width="2" style="54" customWidth="1"/>
    <col min="3" max="3" width="17.81640625" style="54" customWidth="1"/>
    <col min="4" max="5" width="9.26953125" style="54" customWidth="1"/>
    <col min="6" max="7" width="10.1796875" style="54" customWidth="1"/>
    <col min="8" max="11" width="9.26953125" style="54" customWidth="1"/>
    <col min="12" max="12" width="2.7265625" style="54" customWidth="1"/>
    <col min="13" max="13" width="8.7265625" style="60" customWidth="1"/>
    <col min="14" max="14" width="10.1796875" style="54" bestFit="1" customWidth="1"/>
    <col min="15" max="15" width="9.26953125" style="54" customWidth="1"/>
    <col min="16" max="16384" width="9.1796875" style="54"/>
  </cols>
  <sheetData>
    <row r="1" spans="1:15" ht="19.5" customHeight="1" thickBot="1" x14ac:dyDescent="0.4">
      <c r="A1" s="631" t="s">
        <v>965</v>
      </c>
      <c r="B1" s="631"/>
      <c r="C1" s="631"/>
      <c r="D1" s="631"/>
      <c r="E1" s="631"/>
      <c r="F1" s="631"/>
      <c r="G1" s="631"/>
      <c r="H1" s="631"/>
      <c r="I1" s="631"/>
      <c r="J1" s="631"/>
      <c r="K1" s="631"/>
      <c r="M1" s="202"/>
      <c r="N1" s="125"/>
    </row>
    <row r="2" spans="1:15" ht="3" customHeight="1" x14ac:dyDescent="0.35">
      <c r="A2" s="203"/>
      <c r="B2" s="37"/>
      <c r="C2" s="37"/>
      <c r="D2" s="37"/>
      <c r="E2" s="37"/>
      <c r="F2" s="37"/>
      <c r="G2" s="37"/>
      <c r="H2" s="37"/>
      <c r="I2" s="37"/>
      <c r="J2" s="37"/>
      <c r="K2" s="37"/>
      <c r="M2" s="202"/>
      <c r="N2" s="125"/>
    </row>
    <row r="3" spans="1:15" ht="68.25" customHeight="1" x14ac:dyDescent="0.35">
      <c r="A3" s="54" t="s">
        <v>91</v>
      </c>
      <c r="B3" s="632" t="s">
        <v>568</v>
      </c>
      <c r="C3" s="632"/>
      <c r="D3" s="632"/>
      <c r="E3" s="632"/>
      <c r="F3" s="632"/>
      <c r="G3" s="632"/>
      <c r="H3" s="632"/>
      <c r="I3" s="632"/>
      <c r="J3" s="632"/>
      <c r="K3" s="632"/>
    </row>
    <row r="4" spans="1:15" ht="15" customHeight="1" x14ac:dyDescent="0.35">
      <c r="B4" s="55"/>
      <c r="C4" s="55"/>
      <c r="D4" s="55"/>
      <c r="G4" s="56"/>
      <c r="H4" s="57"/>
      <c r="I4" s="57"/>
      <c r="J4" s="58"/>
    </row>
    <row r="5" spans="1:15" ht="15" customHeight="1" x14ac:dyDescent="0.3">
      <c r="A5" s="61"/>
      <c r="B5" s="54" t="s">
        <v>93</v>
      </c>
      <c r="C5" s="62"/>
      <c r="D5" s="63" t="s">
        <v>82</v>
      </c>
      <c r="E5" s="64"/>
      <c r="F5" s="65"/>
      <c r="G5" s="65"/>
      <c r="H5" s="65"/>
      <c r="I5" s="65"/>
      <c r="J5" s="65"/>
      <c r="K5" s="65"/>
      <c r="L5" s="62"/>
      <c r="M5" s="67"/>
    </row>
    <row r="6" spans="1:15" ht="15" customHeight="1" x14ac:dyDescent="0.35">
      <c r="A6" s="61"/>
      <c r="B6" s="54" t="s">
        <v>94</v>
      </c>
      <c r="C6" s="62"/>
      <c r="D6" s="612" t="s">
        <v>57</v>
      </c>
      <c r="E6" s="612"/>
      <c r="F6" s="612"/>
      <c r="G6" s="612"/>
      <c r="H6" s="612"/>
      <c r="I6" s="612"/>
      <c r="J6" s="612"/>
      <c r="K6" s="612"/>
      <c r="L6" s="62"/>
      <c r="M6" s="67"/>
    </row>
    <row r="7" spans="1:15" ht="15" customHeight="1" x14ac:dyDescent="0.35">
      <c r="B7" s="55"/>
      <c r="C7" s="55"/>
      <c r="D7" s="55"/>
      <c r="G7" s="56"/>
      <c r="H7" s="57"/>
      <c r="I7" s="57"/>
      <c r="J7" s="58"/>
    </row>
    <row r="8" spans="1:15" s="60" customFormat="1" ht="15.75" customHeight="1" x14ac:dyDescent="0.35">
      <c r="A8" s="204" t="s">
        <v>966</v>
      </c>
      <c r="B8" s="50"/>
      <c r="C8" s="204"/>
      <c r="D8" s="204"/>
      <c r="E8" s="50"/>
      <c r="F8" s="50"/>
      <c r="G8" s="50"/>
      <c r="H8" s="50"/>
      <c r="I8" s="50"/>
      <c r="J8" s="50"/>
      <c r="K8" s="50"/>
      <c r="L8" s="42"/>
      <c r="N8" s="125"/>
      <c r="O8" s="125"/>
    </row>
    <row r="9" spans="1:15" ht="27.75" customHeight="1" x14ac:dyDescent="0.35">
      <c r="A9" s="54" t="s">
        <v>91</v>
      </c>
      <c r="B9" s="632" t="s">
        <v>569</v>
      </c>
      <c r="C9" s="632"/>
      <c r="D9" s="632"/>
      <c r="E9" s="632"/>
      <c r="F9" s="632"/>
      <c r="G9" s="632"/>
      <c r="H9" s="632"/>
      <c r="I9" s="632"/>
      <c r="J9" s="632"/>
      <c r="K9" s="632"/>
    </row>
    <row r="10" spans="1:15" ht="15" customHeight="1" x14ac:dyDescent="0.35">
      <c r="E10" s="84"/>
      <c r="F10" s="141"/>
      <c r="G10" s="86"/>
      <c r="N10" s="125"/>
      <c r="O10" s="125"/>
    </row>
    <row r="11" spans="1:15" s="33" customFormat="1" ht="12.75" customHeight="1" x14ac:dyDescent="0.35">
      <c r="A11" s="74" t="s">
        <v>967</v>
      </c>
      <c r="B11" s="74"/>
      <c r="C11" s="75"/>
      <c r="N11" s="44"/>
    </row>
    <row r="12" spans="1:15" ht="15" customHeight="1" x14ac:dyDescent="0.35">
      <c r="B12" s="54" t="s">
        <v>570</v>
      </c>
      <c r="E12" s="84"/>
      <c r="F12" s="451">
        <v>0.17657350000000002</v>
      </c>
      <c r="G12" s="86" t="s">
        <v>79</v>
      </c>
      <c r="H12" s="54" t="s">
        <v>558</v>
      </c>
      <c r="N12" s="125"/>
      <c r="O12" s="125"/>
    </row>
    <row r="13" spans="1:15" ht="15" customHeight="1" x14ac:dyDescent="0.35">
      <c r="B13" s="54" t="s">
        <v>272</v>
      </c>
      <c r="E13" s="84"/>
      <c r="F13" s="85">
        <f>NG_HHV</f>
        <v>1000</v>
      </c>
      <c r="G13" s="86" t="s">
        <v>171</v>
      </c>
      <c r="N13" s="125"/>
      <c r="O13" s="125"/>
    </row>
    <row r="14" spans="1:15" ht="15" customHeight="1" x14ac:dyDescent="0.35">
      <c r="B14" s="54" t="s">
        <v>559</v>
      </c>
      <c r="E14" s="84"/>
      <c r="F14" s="494">
        <f>F12/F13</f>
        <v>1.7657350000000003E-4</v>
      </c>
      <c r="G14" s="222" t="s">
        <v>274</v>
      </c>
      <c r="H14" s="54" t="str">
        <f>CONCATENATE("= ",TEXT(ROUND(F12,2),"0.0")," MMBtu/hr  /  ",TEXT(F13,"0,000")," Btu/scf")</f>
        <v>= 0.2 MMBtu/hr  /  1,000 Btu/scf</v>
      </c>
      <c r="N14" s="125"/>
      <c r="O14" s="125"/>
    </row>
    <row r="15" spans="1:15" s="33" customFormat="1" ht="15" customHeight="1" x14ac:dyDescent="0.35">
      <c r="E15" s="76"/>
      <c r="G15" s="78"/>
      <c r="H15" s="78"/>
      <c r="N15" s="44"/>
    </row>
    <row r="16" spans="1:15" s="60" customFormat="1" ht="15.75" customHeight="1" x14ac:dyDescent="0.35">
      <c r="A16" s="204" t="s">
        <v>968</v>
      </c>
      <c r="B16" s="50"/>
      <c r="C16" s="204"/>
      <c r="D16" s="204"/>
      <c r="E16" s="42"/>
      <c r="F16" s="42"/>
      <c r="G16" s="42"/>
      <c r="H16" s="42"/>
      <c r="I16" s="42"/>
      <c r="J16" s="42"/>
      <c r="K16" s="42"/>
      <c r="L16" s="42"/>
      <c r="N16" s="125"/>
      <c r="O16" s="125"/>
    </row>
    <row r="17" spans="1:17" ht="43.5" customHeight="1" x14ac:dyDescent="0.35">
      <c r="A17" s="54" t="s">
        <v>91</v>
      </c>
      <c r="B17" s="579" t="s">
        <v>571</v>
      </c>
      <c r="C17" s="579"/>
      <c r="D17" s="579"/>
      <c r="E17" s="579"/>
      <c r="F17" s="579"/>
      <c r="G17" s="579"/>
      <c r="H17" s="579"/>
      <c r="I17" s="579"/>
      <c r="J17" s="579"/>
      <c r="K17" s="579"/>
      <c r="N17" s="125"/>
      <c r="O17" s="125"/>
    </row>
    <row r="18" spans="1:17" ht="15" customHeight="1" x14ac:dyDescent="0.35">
      <c r="E18" s="84"/>
      <c r="F18" s="141"/>
      <c r="G18" s="86"/>
      <c r="N18" s="125"/>
      <c r="O18" s="125"/>
    </row>
    <row r="19" spans="1:17" s="33" customFormat="1" x14ac:dyDescent="0.35">
      <c r="A19" s="74" t="s">
        <v>969</v>
      </c>
      <c r="B19" s="74"/>
      <c r="C19" s="75"/>
      <c r="L19" s="36"/>
      <c r="M19" s="44"/>
      <c r="N19" s="82"/>
      <c r="O19" s="82"/>
    </row>
    <row r="20" spans="1:17" s="33" customFormat="1" x14ac:dyDescent="0.35">
      <c r="A20" s="74"/>
      <c r="B20" s="74"/>
      <c r="C20" s="75"/>
      <c r="L20" s="36"/>
      <c r="M20" s="44"/>
      <c r="N20" s="82"/>
      <c r="O20" s="82"/>
    </row>
    <row r="21" spans="1:17" s="33" customFormat="1" x14ac:dyDescent="0.3">
      <c r="A21" s="114"/>
      <c r="B21" s="126" t="s">
        <v>86</v>
      </c>
      <c r="C21" s="126"/>
      <c r="D21" s="127"/>
      <c r="E21" s="128" t="s">
        <v>89</v>
      </c>
      <c r="F21" s="128"/>
      <c r="G21" s="129" t="s">
        <v>87</v>
      </c>
      <c r="H21" s="128"/>
      <c r="I21" s="45"/>
      <c r="J21" s="130"/>
      <c r="K21" s="45"/>
      <c r="L21" s="73"/>
      <c r="M21" s="44"/>
      <c r="N21" s="82"/>
      <c r="O21" s="82"/>
    </row>
    <row r="22" spans="1:17" s="33" customFormat="1" ht="18" customHeight="1" x14ac:dyDescent="0.35">
      <c r="A22" s="114"/>
      <c r="B22" s="622" t="s">
        <v>443</v>
      </c>
      <c r="C22" s="622"/>
      <c r="D22" s="622"/>
      <c r="E22" s="223">
        <v>1.9</v>
      </c>
      <c r="F22" s="123" t="s">
        <v>355</v>
      </c>
      <c r="G22" s="623" t="s">
        <v>563</v>
      </c>
      <c r="H22" s="623"/>
      <c r="I22" s="623"/>
      <c r="J22" s="623"/>
      <c r="K22" s="623"/>
      <c r="L22" s="73"/>
      <c r="M22" s="44"/>
      <c r="N22" s="82"/>
      <c r="O22" s="82"/>
    </row>
    <row r="23" spans="1:17" s="33" customFormat="1" ht="42" customHeight="1" x14ac:dyDescent="0.35">
      <c r="A23" s="114"/>
      <c r="B23" s="585" t="s">
        <v>564</v>
      </c>
      <c r="C23" s="585"/>
      <c r="D23" s="585"/>
      <c r="E23" s="224">
        <v>0.54719999999699998</v>
      </c>
      <c r="F23" s="119"/>
      <c r="G23" s="613" t="s">
        <v>565</v>
      </c>
      <c r="H23" s="613"/>
      <c r="I23" s="613"/>
      <c r="J23" s="613"/>
      <c r="K23" s="613"/>
      <c r="L23" s="73"/>
      <c r="M23" s="44"/>
      <c r="N23" s="82"/>
      <c r="O23" s="82"/>
    </row>
    <row r="24" spans="1:17" s="33" customFormat="1" ht="18" customHeight="1" x14ac:dyDescent="0.35">
      <c r="A24" s="114"/>
      <c r="B24" s="579" t="s">
        <v>453</v>
      </c>
      <c r="C24" s="579"/>
      <c r="D24" s="579"/>
      <c r="E24" s="225">
        <f>E22/E23</f>
        <v>3.4722222222412586</v>
      </c>
      <c r="F24" s="123" t="s">
        <v>355</v>
      </c>
      <c r="G24" s="596" t="str">
        <f>CONCATENATE("= ",E22," lb/MMscf / ",TEXT(E23,"0.00")," filt. PM/tot. PM")</f>
        <v>= 1.9 lb/MMscf / 0.55 filt. PM/tot. PM</v>
      </c>
      <c r="H24" s="596"/>
      <c r="I24" s="596"/>
      <c r="J24" s="596"/>
      <c r="K24" s="596"/>
      <c r="L24" s="73"/>
      <c r="M24" s="44"/>
      <c r="N24" s="82"/>
      <c r="O24" s="82"/>
    </row>
    <row r="25" spans="1:17" s="33" customFormat="1" ht="27" customHeight="1" x14ac:dyDescent="0.35">
      <c r="A25" s="114"/>
      <c r="B25" s="585" t="s">
        <v>452</v>
      </c>
      <c r="C25" s="585"/>
      <c r="D25" s="585"/>
      <c r="E25" s="226">
        <f>E24</f>
        <v>3.4722222222412586</v>
      </c>
      <c r="F25" s="227" t="s">
        <v>355</v>
      </c>
      <c r="G25" s="613" t="s">
        <v>566</v>
      </c>
      <c r="H25" s="613"/>
      <c r="I25" s="613"/>
      <c r="J25" s="613"/>
      <c r="K25" s="613"/>
      <c r="L25" s="73"/>
      <c r="M25" s="44"/>
      <c r="N25" s="82"/>
      <c r="O25" s="82"/>
    </row>
    <row r="26" spans="1:17" ht="15" customHeight="1" x14ac:dyDescent="0.35">
      <c r="E26" s="84"/>
      <c r="F26" s="141"/>
      <c r="G26" s="86"/>
      <c r="N26" s="125"/>
      <c r="O26" s="125"/>
    </row>
    <row r="27" spans="1:17" s="60" customFormat="1" ht="15.75" customHeight="1" x14ac:dyDescent="0.35">
      <c r="A27" s="204" t="s">
        <v>970</v>
      </c>
      <c r="B27" s="50"/>
      <c r="C27" s="204"/>
      <c r="D27" s="204"/>
      <c r="E27" s="42"/>
      <c r="F27" s="42"/>
      <c r="G27" s="42"/>
      <c r="H27" s="42"/>
      <c r="I27" s="42"/>
      <c r="J27" s="42"/>
      <c r="K27" s="42"/>
      <c r="L27" s="42"/>
      <c r="N27" s="125"/>
      <c r="O27" s="125"/>
    </row>
    <row r="28" spans="1:17" ht="15" customHeight="1" x14ac:dyDescent="0.35">
      <c r="B28" s="193"/>
      <c r="C28" s="193"/>
      <c r="D28" s="193"/>
      <c r="E28" s="193"/>
      <c r="F28" s="193"/>
      <c r="G28" s="193"/>
      <c r="H28" s="193"/>
      <c r="I28" s="193"/>
      <c r="J28" s="193"/>
      <c r="K28" s="193"/>
      <c r="N28" s="125"/>
      <c r="O28" s="125"/>
    </row>
    <row r="29" spans="1:17" ht="60.75" customHeight="1" x14ac:dyDescent="0.3">
      <c r="D29" s="153" t="s">
        <v>402</v>
      </c>
      <c r="E29" s="154"/>
      <c r="F29" s="154"/>
      <c r="G29" s="154"/>
      <c r="H29" s="155" t="s">
        <v>137</v>
      </c>
      <c r="I29" s="602" t="s">
        <v>139</v>
      </c>
      <c r="J29" s="581"/>
      <c r="K29" s="153"/>
      <c r="M29" s="54"/>
      <c r="O29" s="125"/>
    </row>
    <row r="30" spans="1:17" ht="15" customHeight="1" x14ac:dyDescent="0.35">
      <c r="B30" s="207" t="s">
        <v>140</v>
      </c>
      <c r="C30" s="207"/>
      <c r="D30" s="156" t="s">
        <v>373</v>
      </c>
      <c r="E30" s="157" t="s">
        <v>142</v>
      </c>
      <c r="F30" s="158"/>
      <c r="G30" s="159"/>
      <c r="H30" s="160" t="s">
        <v>414</v>
      </c>
      <c r="I30" s="160" t="s">
        <v>145</v>
      </c>
      <c r="J30" s="156" t="s">
        <v>146</v>
      </c>
      <c r="K30" s="208"/>
      <c r="M30" s="47"/>
      <c r="N30" s="47"/>
      <c r="O30" s="59"/>
      <c r="P30" s="47"/>
    </row>
    <row r="31" spans="1:17" ht="15" customHeight="1" x14ac:dyDescent="0.35">
      <c r="B31" s="54" t="s">
        <v>261</v>
      </c>
      <c r="D31" s="495">
        <v>100</v>
      </c>
      <c r="E31" s="169" t="s">
        <v>572</v>
      </c>
      <c r="H31" s="229">
        <f>$F$14</f>
        <v>1.7657350000000003E-4</v>
      </c>
      <c r="I31" s="211">
        <f t="shared" ref="I31:I41" si="0">D31*H31</f>
        <v>1.7657350000000002E-2</v>
      </c>
      <c r="J31" s="216">
        <f>I31*8760/2000</f>
        <v>7.7339193000000014E-2</v>
      </c>
      <c r="K31" s="212"/>
      <c r="M31" s="230"/>
      <c r="N31" s="47"/>
      <c r="O31" s="47"/>
      <c r="P31" s="213"/>
      <c r="Q31" s="47"/>
    </row>
    <row r="32" spans="1:17" ht="15" customHeight="1" x14ac:dyDescent="0.35">
      <c r="B32" s="54" t="s">
        <v>262</v>
      </c>
      <c r="D32" s="495">
        <v>84</v>
      </c>
      <c r="E32" s="169" t="s">
        <v>572</v>
      </c>
      <c r="H32" s="229">
        <f t="shared" ref="H32:H75" si="1">$F$14</f>
        <v>1.7657350000000003E-4</v>
      </c>
      <c r="I32" s="211">
        <f t="shared" si="0"/>
        <v>1.4832174000000002E-2</v>
      </c>
      <c r="J32" s="216">
        <f t="shared" ref="J32:J41" si="2">I32*8760/2000</f>
        <v>6.4964922120000018E-2</v>
      </c>
      <c r="K32" s="212"/>
      <c r="M32" s="47"/>
      <c r="N32" s="47"/>
      <c r="O32" s="47"/>
      <c r="P32" s="47"/>
    </row>
    <row r="33" spans="1:17" ht="15" customHeight="1" x14ac:dyDescent="0.35">
      <c r="B33" s="54" t="s">
        <v>152</v>
      </c>
      <c r="D33" s="495">
        <f>E22</f>
        <v>1.9</v>
      </c>
      <c r="E33" s="169" t="s">
        <v>563</v>
      </c>
      <c r="H33" s="229">
        <f t="shared" si="1"/>
        <v>1.7657350000000003E-4</v>
      </c>
      <c r="I33" s="214">
        <f t="shared" si="0"/>
        <v>3.3548965000000002E-4</v>
      </c>
      <c r="J33" s="209">
        <f t="shared" si="2"/>
        <v>1.469444667E-3</v>
      </c>
      <c r="K33" s="216"/>
      <c r="M33" s="47"/>
      <c r="N33" s="47"/>
      <c r="O33" s="59"/>
      <c r="P33" s="47"/>
    </row>
    <row r="34" spans="1:17" ht="15" customHeight="1" x14ac:dyDescent="0.35">
      <c r="B34" s="54" t="s">
        <v>154</v>
      </c>
      <c r="D34" s="228">
        <f>E25</f>
        <v>3.4722222222412586</v>
      </c>
      <c r="E34" s="169" t="s">
        <v>169</v>
      </c>
      <c r="H34" s="229">
        <f t="shared" si="1"/>
        <v>1.7657350000000003E-4</v>
      </c>
      <c r="I34" s="214">
        <f t="shared" si="0"/>
        <v>6.13102430558917E-4</v>
      </c>
      <c r="J34" s="209">
        <f t="shared" si="2"/>
        <v>2.6853886458480564E-3</v>
      </c>
      <c r="K34" s="216"/>
      <c r="M34" s="47"/>
      <c r="N34" s="47"/>
      <c r="O34" s="47"/>
      <c r="P34" s="213"/>
      <c r="Q34" s="47"/>
    </row>
    <row r="35" spans="1:17" ht="15" customHeight="1" x14ac:dyDescent="0.35">
      <c r="B35" s="54" t="s">
        <v>156</v>
      </c>
      <c r="D35" s="228">
        <f>E24</f>
        <v>3.4722222222412586</v>
      </c>
      <c r="E35" s="169" t="s">
        <v>169</v>
      </c>
      <c r="H35" s="229">
        <f t="shared" si="1"/>
        <v>1.7657350000000003E-4</v>
      </c>
      <c r="I35" s="214">
        <f t="shared" si="0"/>
        <v>6.13102430558917E-4</v>
      </c>
      <c r="J35" s="209">
        <f t="shared" si="2"/>
        <v>2.6853886458480564E-3</v>
      </c>
      <c r="K35" s="216"/>
      <c r="M35" s="47"/>
      <c r="N35" s="47"/>
      <c r="O35" s="47"/>
      <c r="P35" s="213"/>
      <c r="Q35" s="47"/>
    </row>
    <row r="36" spans="1:17" ht="15" customHeight="1" x14ac:dyDescent="0.35">
      <c r="B36" s="54" t="s">
        <v>263</v>
      </c>
      <c r="D36" s="495">
        <v>5.5</v>
      </c>
      <c r="E36" s="169" t="s">
        <v>563</v>
      </c>
      <c r="H36" s="229">
        <f t="shared" si="1"/>
        <v>1.7657350000000003E-4</v>
      </c>
      <c r="I36" s="214">
        <f t="shared" si="0"/>
        <v>9.711542500000002E-4</v>
      </c>
      <c r="J36" s="209">
        <f t="shared" si="2"/>
        <v>4.2536556150000009E-3</v>
      </c>
      <c r="K36" s="212"/>
      <c r="M36" s="47"/>
      <c r="N36" s="47"/>
      <c r="O36" s="47"/>
      <c r="P36" s="213"/>
      <c r="Q36" s="47"/>
    </row>
    <row r="37" spans="1:17" ht="15" customHeight="1" x14ac:dyDescent="0.35">
      <c r="B37" s="54" t="s">
        <v>264</v>
      </c>
      <c r="D37" s="495">
        <v>0.6</v>
      </c>
      <c r="E37" s="169" t="s">
        <v>563</v>
      </c>
      <c r="H37" s="229">
        <f t="shared" si="1"/>
        <v>1.7657350000000003E-4</v>
      </c>
      <c r="I37" s="214">
        <f t="shared" si="0"/>
        <v>1.0594410000000001E-4</v>
      </c>
      <c r="J37" s="209">
        <f t="shared" si="2"/>
        <v>4.6403515800000009E-4</v>
      </c>
      <c r="K37" s="216"/>
      <c r="M37" s="54"/>
      <c r="Q37" s="125"/>
    </row>
    <row r="38" spans="1:17" ht="15" customHeight="1" x14ac:dyDescent="0.35">
      <c r="B38" s="54" t="s">
        <v>364</v>
      </c>
      <c r="C38" s="193"/>
      <c r="D38" s="199">
        <v>116977.27631529604</v>
      </c>
      <c r="E38" s="169" t="s">
        <v>520</v>
      </c>
      <c r="H38" s="229">
        <f t="shared" si="1"/>
        <v>1.7657350000000003E-4</v>
      </c>
      <c r="I38" s="210">
        <f t="shared" si="0"/>
        <v>20.655087099458928</v>
      </c>
      <c r="J38" s="493">
        <f t="shared" si="2"/>
        <v>90.469281495630099</v>
      </c>
      <c r="K38" s="493"/>
      <c r="M38" s="54"/>
    </row>
    <row r="39" spans="1:17" ht="15" customHeight="1" x14ac:dyDescent="0.35">
      <c r="B39" s="54" t="s">
        <v>367</v>
      </c>
      <c r="D39" s="200">
        <v>2.2046226218487757</v>
      </c>
      <c r="E39" s="169" t="s">
        <v>521</v>
      </c>
      <c r="H39" s="229">
        <f t="shared" si="1"/>
        <v>1.7657350000000003E-4</v>
      </c>
      <c r="I39" s="214">
        <f t="shared" si="0"/>
        <v>3.8927793251901485E-4</v>
      </c>
      <c r="J39" s="209">
        <f t="shared" si="2"/>
        <v>1.7050373444332852E-3</v>
      </c>
      <c r="K39" s="216"/>
      <c r="M39" s="54"/>
    </row>
    <row r="40" spans="1:17" ht="15" customHeight="1" x14ac:dyDescent="0.35">
      <c r="B40" s="54" t="s">
        <v>369</v>
      </c>
      <c r="C40" s="193"/>
      <c r="D40" s="201">
        <v>0.22046226218487755</v>
      </c>
      <c r="E40" s="169" t="s">
        <v>521</v>
      </c>
      <c r="H40" s="229">
        <f t="shared" si="1"/>
        <v>1.7657350000000003E-4</v>
      </c>
      <c r="I40" s="214">
        <f t="shared" si="0"/>
        <v>3.8927793251901484E-5</v>
      </c>
      <c r="J40" s="209">
        <f t="shared" si="2"/>
        <v>1.7050373444332849E-4</v>
      </c>
      <c r="K40" s="233"/>
      <c r="M40" s="54"/>
    </row>
    <row r="41" spans="1:17" ht="15" customHeight="1" x14ac:dyDescent="0.35">
      <c r="B41" s="54" t="s">
        <v>266</v>
      </c>
      <c r="D41" s="199">
        <v>117098.08963497335</v>
      </c>
      <c r="E41" s="169" t="s">
        <v>522</v>
      </c>
      <c r="H41" s="229">
        <f t="shared" si="1"/>
        <v>1.7657350000000003E-4</v>
      </c>
      <c r="I41" s="210">
        <f t="shared" si="0"/>
        <v>20.67641953016097</v>
      </c>
      <c r="J41" s="493">
        <f t="shared" si="2"/>
        <v>90.562717542105048</v>
      </c>
      <c r="K41" s="493"/>
      <c r="M41" s="54"/>
    </row>
    <row r="42" spans="1:17" ht="15" customHeight="1" x14ac:dyDescent="0.35">
      <c r="A42" s="33"/>
      <c r="B42" s="33" t="s">
        <v>186</v>
      </c>
      <c r="C42" s="33"/>
      <c r="D42" s="490">
        <v>5.0000000000000001E-4</v>
      </c>
      <c r="E42" s="175" t="s">
        <v>419</v>
      </c>
      <c r="H42" s="229">
        <f t="shared" si="1"/>
        <v>1.7657350000000003E-4</v>
      </c>
      <c r="I42" s="214">
        <f>D42*H42</f>
        <v>8.8286750000000021E-8</v>
      </c>
      <c r="J42" s="209">
        <f>I42*8760/2000</f>
        <v>3.8669596500000012E-7</v>
      </c>
      <c r="K42" s="493"/>
      <c r="M42" s="54"/>
    </row>
    <row r="43" spans="1:17" ht="15" customHeight="1" x14ac:dyDescent="0.35">
      <c r="A43" s="33"/>
      <c r="B43" s="33" t="str">
        <f>'Sow Dryer'!B64</f>
        <v>Acenaphthene</v>
      </c>
      <c r="C43" s="33"/>
      <c r="D43" s="112">
        <f>'Sow Dryer'!D64</f>
        <v>1.7999999999999999E-6</v>
      </c>
      <c r="E43" s="169" t="str">
        <f>'Sow Dryer'!E64</f>
        <v>AP-42 Tables 1.4-3 &amp; 1.4-4</v>
      </c>
      <c r="H43" s="229">
        <f>$F$14</f>
        <v>1.7657350000000003E-4</v>
      </c>
      <c r="I43" s="214">
        <f>D43*H43</f>
        <v>3.1783230000000004E-10</v>
      </c>
      <c r="J43" s="209">
        <f>I43*8760/2000</f>
        <v>1.3921054740000001E-9</v>
      </c>
      <c r="K43" s="493"/>
      <c r="M43" s="54"/>
    </row>
    <row r="44" spans="1:17" ht="15" customHeight="1" x14ac:dyDescent="0.35">
      <c r="A44" s="33"/>
      <c r="B44" s="33" t="str">
        <f>'Sow Dryer'!B65</f>
        <v>Acenaphthylene</v>
      </c>
      <c r="C44" s="33"/>
      <c r="D44" s="112">
        <f>'Sow Dryer'!D65</f>
        <v>1.7999999999999999E-6</v>
      </c>
      <c r="E44" s="169" t="str">
        <f>'Sow Dryer'!E65</f>
        <v>AP-42 Tables 1.4-3 &amp; 1.4-4</v>
      </c>
      <c r="H44" s="229">
        <f t="shared" si="1"/>
        <v>1.7657350000000003E-4</v>
      </c>
      <c r="I44" s="214">
        <f t="shared" ref="I44:I74" si="3">D44*H44</f>
        <v>3.1783230000000004E-10</v>
      </c>
      <c r="J44" s="209">
        <f t="shared" ref="J44:J74" si="4">I44*8760/2000</f>
        <v>1.3921054740000001E-9</v>
      </c>
      <c r="K44" s="493"/>
      <c r="M44" s="54"/>
    </row>
    <row r="45" spans="1:17" ht="15" customHeight="1" x14ac:dyDescent="0.35">
      <c r="A45" s="33"/>
      <c r="B45" s="33" t="str">
        <f>'Sow Dryer'!B66</f>
        <v>Anthracene</v>
      </c>
      <c r="C45" s="33"/>
      <c r="D45" s="112">
        <f>'Sow Dryer'!D66</f>
        <v>2.3999999999999999E-6</v>
      </c>
      <c r="E45" s="169" t="str">
        <f>'Sow Dryer'!E66</f>
        <v>AP-42 Tables 1.4-3 &amp; 1.4-4</v>
      </c>
      <c r="H45" s="229">
        <f t="shared" si="1"/>
        <v>1.7657350000000003E-4</v>
      </c>
      <c r="I45" s="214">
        <f t="shared" si="3"/>
        <v>4.2377640000000005E-10</v>
      </c>
      <c r="J45" s="209">
        <f t="shared" si="4"/>
        <v>1.8561406320000002E-9</v>
      </c>
      <c r="K45" s="493"/>
      <c r="M45" s="54"/>
    </row>
    <row r="46" spans="1:17" ht="15" customHeight="1" x14ac:dyDescent="0.35">
      <c r="A46" s="33"/>
      <c r="B46" s="33" t="str">
        <f>'Sow Dryer'!B67</f>
        <v>Arsenic compounds</v>
      </c>
      <c r="C46" s="33"/>
      <c r="D46" s="112">
        <f>'Sow Dryer'!D67</f>
        <v>2.0000000000000001E-4</v>
      </c>
      <c r="E46" s="169" t="str">
        <f>'Sow Dryer'!E67</f>
        <v>AP-42 Tables 1.4-3 &amp; 1.4-4</v>
      </c>
      <c r="H46" s="229">
        <f t="shared" si="1"/>
        <v>1.7657350000000003E-4</v>
      </c>
      <c r="I46" s="214">
        <f t="shared" si="3"/>
        <v>3.5314700000000006E-8</v>
      </c>
      <c r="J46" s="209">
        <f t="shared" si="4"/>
        <v>1.5467838600000003E-7</v>
      </c>
      <c r="K46" s="493"/>
      <c r="M46" s="54"/>
    </row>
    <row r="47" spans="1:17" ht="15" customHeight="1" x14ac:dyDescent="0.35">
      <c r="A47" s="33"/>
      <c r="B47" s="33" t="str">
        <f>'Sow Dryer'!B68</f>
        <v>Benzene</v>
      </c>
      <c r="C47" s="33"/>
      <c r="D47" s="112">
        <f>'Sow Dryer'!D68</f>
        <v>2.0999999999999999E-3</v>
      </c>
      <c r="E47" s="169" t="str">
        <f>'Sow Dryer'!E68</f>
        <v>AP-42 Tables 1.4-3 &amp; 1.4-4</v>
      </c>
      <c r="H47" s="229">
        <f t="shared" si="1"/>
        <v>1.7657350000000003E-4</v>
      </c>
      <c r="I47" s="214">
        <f t="shared" si="3"/>
        <v>3.7080435000000002E-7</v>
      </c>
      <c r="J47" s="209">
        <f t="shared" si="4"/>
        <v>1.6241230530000001E-6</v>
      </c>
      <c r="K47" s="493"/>
      <c r="M47" s="54"/>
    </row>
    <row r="48" spans="1:17" ht="15" customHeight="1" x14ac:dyDescent="0.35">
      <c r="A48" s="33"/>
      <c r="B48" s="33" t="str">
        <f>'Sow Dryer'!B69</f>
        <v>Benzo(a)anthracene</v>
      </c>
      <c r="C48" s="33"/>
      <c r="D48" s="112">
        <f>'Sow Dryer'!D69</f>
        <v>1.7999999999999999E-6</v>
      </c>
      <c r="E48" s="169" t="str">
        <f>'Sow Dryer'!E69</f>
        <v>AP-42 Tables 1.4-3 &amp; 1.4-4</v>
      </c>
      <c r="H48" s="229">
        <f t="shared" si="1"/>
        <v>1.7657350000000003E-4</v>
      </c>
      <c r="I48" s="214">
        <f t="shared" si="3"/>
        <v>3.1783230000000004E-10</v>
      </c>
      <c r="J48" s="209">
        <f t="shared" si="4"/>
        <v>1.3921054740000001E-9</v>
      </c>
      <c r="K48" s="493"/>
      <c r="M48" s="54"/>
    </row>
    <row r="49" spans="1:13" ht="15" customHeight="1" x14ac:dyDescent="0.35">
      <c r="A49" s="33"/>
      <c r="B49" s="33" t="str">
        <f>'Sow Dryer'!B70</f>
        <v>Benzo(a)pyrene</v>
      </c>
      <c r="C49" s="33"/>
      <c r="D49" s="112">
        <f>'Sow Dryer'!D70</f>
        <v>1.1999999999999999E-6</v>
      </c>
      <c r="E49" s="169" t="str">
        <f>'Sow Dryer'!E70</f>
        <v>AP-42 Tables 1.4-3 &amp; 1.4-4</v>
      </c>
      <c r="H49" s="229">
        <f t="shared" si="1"/>
        <v>1.7657350000000003E-4</v>
      </c>
      <c r="I49" s="214">
        <f t="shared" si="3"/>
        <v>2.1188820000000003E-10</v>
      </c>
      <c r="J49" s="209">
        <f t="shared" si="4"/>
        <v>9.2807031600000009E-10</v>
      </c>
      <c r="K49" s="493"/>
      <c r="M49" s="54"/>
    </row>
    <row r="50" spans="1:13" ht="15" customHeight="1" x14ac:dyDescent="0.35">
      <c r="A50" s="33"/>
      <c r="B50" s="33" t="str">
        <f>'Sow Dryer'!B71</f>
        <v>Benzo(b)fluoranthene</v>
      </c>
      <c r="C50" s="33"/>
      <c r="D50" s="112">
        <f>'Sow Dryer'!D71</f>
        <v>1.7999999999999999E-6</v>
      </c>
      <c r="E50" s="169" t="str">
        <f>'Sow Dryer'!E71</f>
        <v>AP-42 Tables 1.4-3 &amp; 1.4-4</v>
      </c>
      <c r="H50" s="229">
        <f t="shared" si="1"/>
        <v>1.7657350000000003E-4</v>
      </c>
      <c r="I50" s="214">
        <f t="shared" si="3"/>
        <v>3.1783230000000004E-10</v>
      </c>
      <c r="J50" s="209">
        <f t="shared" si="4"/>
        <v>1.3921054740000001E-9</v>
      </c>
      <c r="K50" s="493"/>
      <c r="M50" s="54"/>
    </row>
    <row r="51" spans="1:13" ht="15" customHeight="1" x14ac:dyDescent="0.35">
      <c r="A51" s="33"/>
      <c r="B51" s="33" t="str">
        <f>'Sow Dryer'!B72</f>
        <v>Benzo(g,h,i)perylene</v>
      </c>
      <c r="C51" s="33"/>
      <c r="D51" s="112">
        <f>'Sow Dryer'!D72</f>
        <v>1.1999999999999999E-6</v>
      </c>
      <c r="E51" s="169" t="str">
        <f>'Sow Dryer'!E72</f>
        <v>AP-42 Tables 1.4-3 &amp; 1.4-4</v>
      </c>
      <c r="H51" s="229">
        <f t="shared" si="1"/>
        <v>1.7657350000000003E-4</v>
      </c>
      <c r="I51" s="214">
        <f t="shared" si="3"/>
        <v>2.1188820000000003E-10</v>
      </c>
      <c r="J51" s="209">
        <f t="shared" si="4"/>
        <v>9.2807031600000009E-10</v>
      </c>
      <c r="K51" s="493"/>
      <c r="M51" s="54"/>
    </row>
    <row r="52" spans="1:13" ht="15" customHeight="1" x14ac:dyDescent="0.35">
      <c r="A52" s="33"/>
      <c r="B52" s="33" t="str">
        <f>'Sow Dryer'!B73</f>
        <v>Benzo(k)fluoranthene</v>
      </c>
      <c r="C52" s="33"/>
      <c r="D52" s="112">
        <f>'Sow Dryer'!D73</f>
        <v>1.7999999999999999E-6</v>
      </c>
      <c r="E52" s="169" t="str">
        <f>'Sow Dryer'!E73</f>
        <v>AP-42 Tables 1.4-3 &amp; 1.4-4</v>
      </c>
      <c r="H52" s="229">
        <f t="shared" si="1"/>
        <v>1.7657350000000003E-4</v>
      </c>
      <c r="I52" s="214">
        <f t="shared" si="3"/>
        <v>3.1783230000000004E-10</v>
      </c>
      <c r="J52" s="209">
        <f t="shared" si="4"/>
        <v>1.3921054740000001E-9</v>
      </c>
      <c r="K52" s="493"/>
      <c r="M52" s="54"/>
    </row>
    <row r="53" spans="1:13" ht="15" customHeight="1" x14ac:dyDescent="0.35">
      <c r="A53" s="33"/>
      <c r="B53" s="33" t="str">
        <f>'Sow Dryer'!B74</f>
        <v>Beryllium and compounds</v>
      </c>
      <c r="C53" s="33"/>
      <c r="D53" s="112">
        <f>'Sow Dryer'!D74</f>
        <v>1.2E-5</v>
      </c>
      <c r="E53" s="169" t="str">
        <f>'Sow Dryer'!E74</f>
        <v>AP-42 Tables 1.4-3 &amp; 1.4-4</v>
      </c>
      <c r="H53" s="229">
        <f t="shared" si="1"/>
        <v>1.7657350000000003E-4</v>
      </c>
      <c r="I53" s="214">
        <f t="shared" si="3"/>
        <v>2.1188820000000003E-9</v>
      </c>
      <c r="J53" s="209">
        <f t="shared" si="4"/>
        <v>9.2807031600000009E-9</v>
      </c>
      <c r="K53" s="493"/>
      <c r="M53" s="54"/>
    </row>
    <row r="54" spans="1:13" ht="15" customHeight="1" x14ac:dyDescent="0.35">
      <c r="A54" s="33"/>
      <c r="B54" s="33" t="str">
        <f>'Sow Dryer'!B75</f>
        <v>Cadmium and compounds</v>
      </c>
      <c r="C54" s="33"/>
      <c r="D54" s="112">
        <f>'Sow Dryer'!D75</f>
        <v>1.1000000000000001E-3</v>
      </c>
      <c r="E54" s="169" t="str">
        <f>'Sow Dryer'!E75</f>
        <v>AP-42 Tables 1.4-3 &amp; 1.4-4</v>
      </c>
      <c r="H54" s="229">
        <f t="shared" si="1"/>
        <v>1.7657350000000003E-4</v>
      </c>
      <c r="I54" s="214">
        <f t="shared" si="3"/>
        <v>1.9423085000000005E-7</v>
      </c>
      <c r="J54" s="209">
        <f t="shared" si="4"/>
        <v>8.507311230000002E-7</v>
      </c>
      <c r="K54" s="493"/>
      <c r="M54" s="54"/>
    </row>
    <row r="55" spans="1:13" ht="15" customHeight="1" x14ac:dyDescent="0.35">
      <c r="A55" s="33"/>
      <c r="B55" s="33" t="str">
        <f>'Sow Dryer'!B76</f>
        <v>Chromium and compounds</v>
      </c>
      <c r="C55" s="33"/>
      <c r="D55" s="112">
        <f>'Sow Dryer'!D76</f>
        <v>1.4E-3</v>
      </c>
      <c r="E55" s="169" t="str">
        <f>'Sow Dryer'!E76</f>
        <v>AP-42 Tables 1.4-3 &amp; 1.4-4</v>
      </c>
      <c r="H55" s="229">
        <f t="shared" si="1"/>
        <v>1.7657350000000003E-4</v>
      </c>
      <c r="I55" s="214">
        <f t="shared" si="3"/>
        <v>2.4720290000000003E-7</v>
      </c>
      <c r="J55" s="209">
        <f t="shared" si="4"/>
        <v>1.0827487020000001E-6</v>
      </c>
      <c r="K55" s="493"/>
      <c r="M55" s="54"/>
    </row>
    <row r="56" spans="1:13" ht="15" customHeight="1" x14ac:dyDescent="0.35">
      <c r="A56" s="33"/>
      <c r="B56" s="33" t="str">
        <f>'Sow Dryer'!B77</f>
        <v>Chrysene</v>
      </c>
      <c r="C56" s="33"/>
      <c r="D56" s="112">
        <f>'Sow Dryer'!D77</f>
        <v>1.7999999999999999E-6</v>
      </c>
      <c r="E56" s="169" t="str">
        <f>'Sow Dryer'!E77</f>
        <v>AP-42 Tables 1.4-3 &amp; 1.4-4</v>
      </c>
      <c r="H56" s="229">
        <f t="shared" si="1"/>
        <v>1.7657350000000003E-4</v>
      </c>
      <c r="I56" s="214">
        <f t="shared" si="3"/>
        <v>3.1783230000000004E-10</v>
      </c>
      <c r="J56" s="209">
        <f t="shared" si="4"/>
        <v>1.3921054740000001E-9</v>
      </c>
      <c r="K56" s="493"/>
      <c r="M56" s="54"/>
    </row>
    <row r="57" spans="1:13" ht="15" customHeight="1" x14ac:dyDescent="0.35">
      <c r="A57" s="33"/>
      <c r="B57" s="33" t="str">
        <f>'Sow Dryer'!B78</f>
        <v>Cobalt and compounds</v>
      </c>
      <c r="C57" s="33"/>
      <c r="D57" s="112">
        <f>'Sow Dryer'!D78</f>
        <v>8.3999999999999995E-5</v>
      </c>
      <c r="E57" s="169" t="str">
        <f>'Sow Dryer'!E78</f>
        <v>AP-42 Tables 1.4-3 &amp; 1.4-4</v>
      </c>
      <c r="H57" s="229">
        <f t="shared" si="1"/>
        <v>1.7657350000000003E-4</v>
      </c>
      <c r="I57" s="214">
        <f t="shared" si="3"/>
        <v>1.4832174000000001E-8</v>
      </c>
      <c r="J57" s="209">
        <f t="shared" si="4"/>
        <v>6.4964922120000013E-8</v>
      </c>
      <c r="K57" s="493"/>
      <c r="M57" s="54"/>
    </row>
    <row r="58" spans="1:13" ht="15" customHeight="1" x14ac:dyDescent="0.35">
      <c r="A58" s="33"/>
      <c r="B58" s="33" t="str">
        <f>'Sow Dryer'!B79</f>
        <v>Dibenz(a,h)anthracene</v>
      </c>
      <c r="C58" s="33"/>
      <c r="D58" s="112">
        <f>'Sow Dryer'!D79</f>
        <v>1.1999999999999999E-6</v>
      </c>
      <c r="E58" s="169" t="str">
        <f>'Sow Dryer'!E79</f>
        <v>AP-42 Tables 1.4-3 &amp; 1.4-4</v>
      </c>
      <c r="H58" s="229">
        <f t="shared" si="1"/>
        <v>1.7657350000000003E-4</v>
      </c>
      <c r="I58" s="214">
        <f t="shared" si="3"/>
        <v>2.1188820000000003E-10</v>
      </c>
      <c r="J58" s="209">
        <f t="shared" si="4"/>
        <v>9.2807031600000009E-10</v>
      </c>
      <c r="K58" s="493"/>
      <c r="M58" s="54"/>
    </row>
    <row r="59" spans="1:13" ht="15" customHeight="1" x14ac:dyDescent="0.35">
      <c r="A59" s="33"/>
      <c r="B59" s="33" t="str">
        <f>'Sow Dryer'!B80</f>
        <v>1,4-Dichlorobenzene(p-Dichlorobenzene)</v>
      </c>
      <c r="C59" s="33"/>
      <c r="D59" s="112">
        <f>'Sow Dryer'!D80</f>
        <v>1.1999999999999999E-3</v>
      </c>
      <c r="E59" s="169" t="str">
        <f>'Sow Dryer'!E80</f>
        <v>AP-42 Tables 1.4-3 &amp; 1.4-4</v>
      </c>
      <c r="H59" s="229">
        <f t="shared" si="1"/>
        <v>1.7657350000000003E-4</v>
      </c>
      <c r="I59" s="214">
        <f t="shared" si="3"/>
        <v>2.1188820000000001E-7</v>
      </c>
      <c r="J59" s="209">
        <f t="shared" si="4"/>
        <v>9.2807031600000006E-7</v>
      </c>
      <c r="K59" s="493"/>
      <c r="M59" s="54"/>
    </row>
    <row r="60" spans="1:13" ht="15" customHeight="1" x14ac:dyDescent="0.35">
      <c r="A60" s="33"/>
      <c r="B60" s="33" t="str">
        <f>'Sow Dryer'!B81</f>
        <v>7,12-Dimethylbenz(a)anthracene</v>
      </c>
      <c r="C60" s="33"/>
      <c r="D60" s="112">
        <f>'Sow Dryer'!D81</f>
        <v>1.5999999999999999E-5</v>
      </c>
      <c r="E60" s="169" t="str">
        <f>'Sow Dryer'!E81</f>
        <v>AP-42 Tables 1.4-3 &amp; 1.4-4</v>
      </c>
      <c r="H60" s="229">
        <f t="shared" si="1"/>
        <v>1.7657350000000003E-4</v>
      </c>
      <c r="I60" s="214">
        <f t="shared" si="3"/>
        <v>2.8251760000000003E-9</v>
      </c>
      <c r="J60" s="209">
        <f t="shared" si="4"/>
        <v>1.2374270880000003E-8</v>
      </c>
      <c r="K60" s="493"/>
      <c r="M60" s="54"/>
    </row>
    <row r="61" spans="1:13" ht="15" customHeight="1" x14ac:dyDescent="0.35">
      <c r="A61" s="33"/>
      <c r="B61" s="33" t="str">
        <f>'Sow Dryer'!B82</f>
        <v>Fluoranthene</v>
      </c>
      <c r="C61" s="33"/>
      <c r="D61" s="112">
        <f>'Sow Dryer'!D82</f>
        <v>3.0000000000000001E-6</v>
      </c>
      <c r="E61" s="169" t="str">
        <f>'Sow Dryer'!E82</f>
        <v>AP-42 Tables 1.4-3 &amp; 1.4-4</v>
      </c>
      <c r="H61" s="229">
        <f t="shared" si="1"/>
        <v>1.7657350000000003E-4</v>
      </c>
      <c r="I61" s="214">
        <f t="shared" si="3"/>
        <v>5.2972050000000006E-10</v>
      </c>
      <c r="J61" s="209">
        <f t="shared" si="4"/>
        <v>2.3201757900000002E-9</v>
      </c>
      <c r="K61" s="493"/>
      <c r="M61" s="54"/>
    </row>
    <row r="62" spans="1:13" ht="15" customHeight="1" x14ac:dyDescent="0.35">
      <c r="A62" s="33"/>
      <c r="B62" s="33" t="str">
        <f>'Sow Dryer'!B83</f>
        <v>Fluorene</v>
      </c>
      <c r="C62" s="33"/>
      <c r="D62" s="112">
        <f>'Sow Dryer'!D83</f>
        <v>2.7999999999999999E-6</v>
      </c>
      <c r="E62" s="169" t="str">
        <f>'Sow Dryer'!E83</f>
        <v>AP-42 Tables 1.4-3 &amp; 1.4-4</v>
      </c>
      <c r="H62" s="229">
        <f t="shared" si="1"/>
        <v>1.7657350000000003E-4</v>
      </c>
      <c r="I62" s="214">
        <f t="shared" si="3"/>
        <v>4.9440580000000006E-10</v>
      </c>
      <c r="J62" s="209">
        <f t="shared" si="4"/>
        <v>2.1654974040000002E-9</v>
      </c>
      <c r="K62" s="493"/>
      <c r="M62" s="54"/>
    </row>
    <row r="63" spans="1:13" ht="15" customHeight="1" x14ac:dyDescent="0.35">
      <c r="A63" s="33"/>
      <c r="B63" s="33" t="str">
        <f>'Sow Dryer'!B84</f>
        <v>Formaldehyde</v>
      </c>
      <c r="C63" s="33"/>
      <c r="D63" s="112">
        <f>'Sow Dryer'!D84</f>
        <v>7.4999999999999997E-2</v>
      </c>
      <c r="E63" s="169" t="str">
        <f>'Sow Dryer'!E84</f>
        <v>AP-42 Tables 1.4-3 &amp; 1.4-4</v>
      </c>
      <c r="H63" s="229">
        <f t="shared" si="1"/>
        <v>1.7657350000000003E-4</v>
      </c>
      <c r="I63" s="214">
        <f t="shared" si="3"/>
        <v>1.3243012500000001E-5</v>
      </c>
      <c r="J63" s="209">
        <f t="shared" si="4"/>
        <v>5.8004394750000011E-5</v>
      </c>
      <c r="K63" s="493"/>
      <c r="M63" s="54"/>
    </row>
    <row r="64" spans="1:13" ht="15" customHeight="1" x14ac:dyDescent="0.35">
      <c r="A64" s="33"/>
      <c r="B64" s="33" t="str">
        <f>'Sow Dryer'!B85</f>
        <v xml:space="preserve">Hexane </v>
      </c>
      <c r="C64" s="33"/>
      <c r="D64" s="107">
        <f>'Sow Dryer'!D85</f>
        <v>1.8</v>
      </c>
      <c r="E64" s="169" t="str">
        <f>'Sow Dryer'!E85</f>
        <v>AP-42 Tables 1.4-3 &amp; 1.4-4</v>
      </c>
      <c r="H64" s="229">
        <f t="shared" si="1"/>
        <v>1.7657350000000003E-4</v>
      </c>
      <c r="I64" s="214">
        <f t="shared" si="3"/>
        <v>3.1783230000000004E-4</v>
      </c>
      <c r="J64" s="209">
        <f t="shared" si="4"/>
        <v>1.3921054740000001E-3</v>
      </c>
      <c r="K64" s="493"/>
      <c r="M64" s="54"/>
    </row>
    <row r="65" spans="1:15" ht="15" customHeight="1" x14ac:dyDescent="0.35">
      <c r="A65" s="33"/>
      <c r="B65" s="33" t="str">
        <f>'Sow Dryer'!B86</f>
        <v>Indeno (1,2,3-cd)pyrene</v>
      </c>
      <c r="C65" s="33"/>
      <c r="D65" s="112">
        <f>'Sow Dryer'!D86</f>
        <v>1.7999999999999999E-6</v>
      </c>
      <c r="E65" s="169" t="str">
        <f>'Sow Dryer'!E86</f>
        <v>AP-42 Tables 1.4-3 &amp; 1.4-4</v>
      </c>
      <c r="H65" s="229">
        <f t="shared" si="1"/>
        <v>1.7657350000000003E-4</v>
      </c>
      <c r="I65" s="214">
        <f t="shared" si="3"/>
        <v>3.1783230000000004E-10</v>
      </c>
      <c r="J65" s="209">
        <f t="shared" si="4"/>
        <v>1.3921054740000001E-9</v>
      </c>
      <c r="K65" s="493"/>
      <c r="M65" s="54"/>
    </row>
    <row r="66" spans="1:15" ht="15" customHeight="1" x14ac:dyDescent="0.35">
      <c r="A66" s="33"/>
      <c r="B66" s="33" t="str">
        <f>'Sow Dryer'!B87</f>
        <v>Manganese and compounds</v>
      </c>
      <c r="C66" s="33"/>
      <c r="D66" s="112">
        <f>'Sow Dryer'!D87</f>
        <v>3.8000000000000002E-4</v>
      </c>
      <c r="E66" s="169" t="str">
        <f>'Sow Dryer'!E87</f>
        <v>AP-42 Tables 1.4-3 &amp; 1.4-4</v>
      </c>
      <c r="H66" s="229">
        <f t="shared" si="1"/>
        <v>1.7657350000000003E-4</v>
      </c>
      <c r="I66" s="214">
        <f t="shared" si="3"/>
        <v>6.7097930000000007E-8</v>
      </c>
      <c r="J66" s="209">
        <f t="shared" si="4"/>
        <v>2.9388893340000007E-7</v>
      </c>
      <c r="K66" s="493"/>
      <c r="M66" s="54"/>
    </row>
    <row r="67" spans="1:15" ht="15" customHeight="1" x14ac:dyDescent="0.35">
      <c r="A67" s="33"/>
      <c r="B67" s="33" t="str">
        <f>'Sow Dryer'!B88</f>
        <v>Mercury and compounds</v>
      </c>
      <c r="C67" s="33"/>
      <c r="D67" s="112">
        <f>'Sow Dryer'!D88</f>
        <v>2.5999999999999998E-4</v>
      </c>
      <c r="E67" s="169" t="str">
        <f>'Sow Dryer'!E88</f>
        <v>AP-42 Tables 1.4-3 &amp; 1.4-4</v>
      </c>
      <c r="H67" s="229">
        <f t="shared" si="1"/>
        <v>1.7657350000000003E-4</v>
      </c>
      <c r="I67" s="214">
        <f t="shared" si="3"/>
        <v>4.590911E-8</v>
      </c>
      <c r="J67" s="209">
        <f t="shared" si="4"/>
        <v>2.010819018E-7</v>
      </c>
      <c r="K67" s="493"/>
      <c r="M67" s="54"/>
    </row>
    <row r="68" spans="1:15" ht="15" customHeight="1" x14ac:dyDescent="0.35">
      <c r="A68" s="33"/>
      <c r="B68" s="33" t="str">
        <f>'Sow Dryer'!B89</f>
        <v>3-Methylcholanthrene</v>
      </c>
      <c r="C68" s="33"/>
      <c r="D68" s="112">
        <f>'Sow Dryer'!D89</f>
        <v>1.7999999999999999E-6</v>
      </c>
      <c r="E68" s="169" t="str">
        <f>'Sow Dryer'!E89</f>
        <v>AP-42 Tables 1.4-3 &amp; 1.4-4</v>
      </c>
      <c r="H68" s="229">
        <f t="shared" si="1"/>
        <v>1.7657350000000003E-4</v>
      </c>
      <c r="I68" s="214">
        <f t="shared" si="3"/>
        <v>3.1783230000000004E-10</v>
      </c>
      <c r="J68" s="209">
        <f t="shared" si="4"/>
        <v>1.3921054740000001E-9</v>
      </c>
      <c r="K68" s="493"/>
      <c r="M68" s="54"/>
    </row>
    <row r="69" spans="1:15" ht="15" customHeight="1" x14ac:dyDescent="0.35">
      <c r="A69" s="33"/>
      <c r="B69" s="33" t="str">
        <f>'Sow Dryer'!B90</f>
        <v>Methylnaphthalene</v>
      </c>
      <c r="C69" s="33"/>
      <c r="D69" s="112">
        <f>'Sow Dryer'!D90</f>
        <v>2.4000000000000001E-5</v>
      </c>
      <c r="E69" s="169" t="str">
        <f>'Sow Dryer'!E90</f>
        <v>AP-42 Tables 1.4-3 &amp; 1.4-4</v>
      </c>
      <c r="H69" s="229">
        <f t="shared" si="1"/>
        <v>1.7657350000000003E-4</v>
      </c>
      <c r="I69" s="214">
        <f t="shared" si="3"/>
        <v>4.2377640000000005E-9</v>
      </c>
      <c r="J69" s="209">
        <f t="shared" si="4"/>
        <v>1.8561406320000002E-8</v>
      </c>
      <c r="K69" s="493"/>
      <c r="M69" s="54"/>
    </row>
    <row r="70" spans="1:15" ht="15" customHeight="1" x14ac:dyDescent="0.35">
      <c r="A70" s="33"/>
      <c r="B70" s="33" t="str">
        <f>'Sow Dryer'!B91</f>
        <v>Naphthalene</v>
      </c>
      <c r="C70" s="33"/>
      <c r="D70" s="112">
        <f>'Sow Dryer'!D91</f>
        <v>6.0999999999999997E-4</v>
      </c>
      <c r="E70" s="169" t="str">
        <f>'Sow Dryer'!E91</f>
        <v>AP-42 Tables 1.4-3 &amp; 1.4-4</v>
      </c>
      <c r="H70" s="229">
        <f t="shared" si="1"/>
        <v>1.7657350000000003E-4</v>
      </c>
      <c r="I70" s="214">
        <f t="shared" si="3"/>
        <v>1.0770983500000001E-7</v>
      </c>
      <c r="J70" s="209">
        <f t="shared" si="4"/>
        <v>4.7176907730000005E-7</v>
      </c>
      <c r="K70" s="493"/>
      <c r="M70" s="54"/>
    </row>
    <row r="71" spans="1:15" ht="15" customHeight="1" x14ac:dyDescent="0.35">
      <c r="A71" s="33"/>
      <c r="B71" s="33" t="str">
        <f>'Sow Dryer'!B92</f>
        <v>Nickel and compounds</v>
      </c>
      <c r="C71" s="33"/>
      <c r="D71" s="112">
        <f>'Sow Dryer'!D92</f>
        <v>2.0999999999999999E-3</v>
      </c>
      <c r="E71" s="169" t="str">
        <f>'Sow Dryer'!E92</f>
        <v>AP-42 Tables 1.4-3 &amp; 1.4-4</v>
      </c>
      <c r="H71" s="229">
        <f t="shared" si="1"/>
        <v>1.7657350000000003E-4</v>
      </c>
      <c r="I71" s="214">
        <f t="shared" si="3"/>
        <v>3.7080435000000002E-7</v>
      </c>
      <c r="J71" s="209">
        <f t="shared" si="4"/>
        <v>1.6241230530000001E-6</v>
      </c>
      <c r="K71" s="493"/>
      <c r="M71" s="54"/>
    </row>
    <row r="72" spans="1:15" ht="15" customHeight="1" x14ac:dyDescent="0.35">
      <c r="A72" s="33"/>
      <c r="B72" s="33" t="str">
        <f>'Sow Dryer'!B93</f>
        <v>Pyrene</v>
      </c>
      <c r="C72" s="33"/>
      <c r="D72" s="112">
        <f>'Sow Dryer'!D93</f>
        <v>5.0000000000000004E-6</v>
      </c>
      <c r="E72" s="169" t="str">
        <f>'Sow Dryer'!E93</f>
        <v>AP-42 Tables 1.4-3 &amp; 1.4-4</v>
      </c>
      <c r="H72" s="229">
        <f t="shared" si="1"/>
        <v>1.7657350000000003E-4</v>
      </c>
      <c r="I72" s="214">
        <f t="shared" si="3"/>
        <v>8.8286750000000021E-10</v>
      </c>
      <c r="J72" s="209">
        <f t="shared" si="4"/>
        <v>3.8669596500000012E-9</v>
      </c>
      <c r="K72" s="493"/>
      <c r="M72" s="54"/>
    </row>
    <row r="73" spans="1:15" ht="15" customHeight="1" x14ac:dyDescent="0.35">
      <c r="A73" s="33"/>
      <c r="B73" s="33" t="str">
        <f>'Sow Dryer'!B94</f>
        <v>Selenium and compounds</v>
      </c>
      <c r="C73" s="33"/>
      <c r="D73" s="112">
        <f>'Sow Dryer'!D94</f>
        <v>2.4000000000000001E-5</v>
      </c>
      <c r="E73" s="169" t="str">
        <f>'Sow Dryer'!E94</f>
        <v>AP-42 Tables 1.4-3 &amp; 1.4-4</v>
      </c>
      <c r="H73" s="229">
        <f t="shared" si="1"/>
        <v>1.7657350000000003E-4</v>
      </c>
      <c r="I73" s="214">
        <f t="shared" si="3"/>
        <v>4.2377640000000005E-9</v>
      </c>
      <c r="J73" s="209">
        <f t="shared" si="4"/>
        <v>1.8561406320000002E-8</v>
      </c>
      <c r="K73" s="493"/>
      <c r="M73" s="54"/>
    </row>
    <row r="74" spans="1:15" ht="15" customHeight="1" x14ac:dyDescent="0.35">
      <c r="A74" s="33"/>
      <c r="B74" s="33" t="str">
        <f>'Sow Dryer'!B95</f>
        <v>Toluene</v>
      </c>
      <c r="C74" s="33"/>
      <c r="D74" s="112">
        <f>'Sow Dryer'!D95</f>
        <v>3.3999999999999998E-3</v>
      </c>
      <c r="E74" s="169" t="str">
        <f>'Sow Dryer'!E95</f>
        <v>AP-42 Tables 1.4-3 &amp; 1.4-4</v>
      </c>
      <c r="H74" s="229">
        <f t="shared" si="1"/>
        <v>1.7657350000000003E-4</v>
      </c>
      <c r="I74" s="214">
        <f t="shared" si="3"/>
        <v>6.0034990000000006E-7</v>
      </c>
      <c r="J74" s="209">
        <f t="shared" si="4"/>
        <v>2.6295325620000002E-6</v>
      </c>
      <c r="K74" s="493"/>
      <c r="M74" s="54"/>
    </row>
    <row r="75" spans="1:15" ht="15" customHeight="1" x14ac:dyDescent="0.35">
      <c r="A75" s="33"/>
      <c r="B75" s="33" t="s">
        <v>161</v>
      </c>
      <c r="C75" s="33"/>
      <c r="D75" s="491">
        <v>1.8884411999999999</v>
      </c>
      <c r="E75" s="169" t="s">
        <v>420</v>
      </c>
      <c r="H75" s="229">
        <f t="shared" si="1"/>
        <v>1.7657350000000003E-4</v>
      </c>
      <c r="I75" s="214">
        <f>D75*H75</f>
        <v>3.3344867222820005E-4</v>
      </c>
      <c r="J75" s="209">
        <f>I75*8760/2000</f>
        <v>1.4605051843595163E-3</v>
      </c>
      <c r="K75" s="493"/>
      <c r="M75" s="54"/>
    </row>
    <row r="76" spans="1:15" ht="15" customHeight="1" x14ac:dyDescent="0.35">
      <c r="E76" s="84"/>
      <c r="F76" s="86"/>
      <c r="G76" s="86"/>
      <c r="M76" s="54"/>
    </row>
    <row r="77" spans="1:15" s="217" customFormat="1" ht="2.15" customHeight="1" x14ac:dyDescent="0.35">
      <c r="M77" s="218"/>
      <c r="N77" s="219"/>
      <c r="O77" s="219"/>
    </row>
    <row r="78" spans="1:15" x14ac:dyDescent="0.35">
      <c r="N78" s="125"/>
      <c r="O78" s="125"/>
    </row>
    <row r="79" spans="1:15" x14ac:dyDescent="0.35">
      <c r="E79" s="46"/>
      <c r="F79" s="47"/>
      <c r="G79" s="47"/>
      <c r="N79" s="125"/>
      <c r="O79" s="125"/>
    </row>
    <row r="80" spans="1:15" x14ac:dyDescent="0.35">
      <c r="E80" s="46"/>
      <c r="N80" s="125"/>
      <c r="O80" s="125"/>
    </row>
    <row r="81" spans="5:15" x14ac:dyDescent="0.35">
      <c r="E81" s="46"/>
      <c r="N81" s="125"/>
      <c r="O81" s="125"/>
    </row>
    <row r="82" spans="5:15" x14ac:dyDescent="0.35">
      <c r="E82" s="46"/>
      <c r="N82" s="125"/>
      <c r="O82" s="125"/>
    </row>
    <row r="83" spans="5:15" x14ac:dyDescent="0.35">
      <c r="E83" s="46"/>
      <c r="N83" s="125"/>
      <c r="O83" s="125"/>
    </row>
    <row r="84" spans="5:15" x14ac:dyDescent="0.35">
      <c r="E84" s="46"/>
      <c r="N84" s="125"/>
      <c r="O84" s="125"/>
    </row>
    <row r="85" spans="5:15" x14ac:dyDescent="0.35">
      <c r="E85" s="46"/>
      <c r="N85" s="125"/>
      <c r="O85" s="125"/>
    </row>
    <row r="86" spans="5:15" x14ac:dyDescent="0.35">
      <c r="N86" s="125"/>
      <c r="O86" s="125"/>
    </row>
    <row r="87" spans="5:15" x14ac:dyDescent="0.35">
      <c r="N87" s="125"/>
      <c r="O87" s="125"/>
    </row>
    <row r="88" spans="5:15" x14ac:dyDescent="0.35">
      <c r="N88" s="125"/>
      <c r="O88" s="125"/>
    </row>
    <row r="89" spans="5:15" x14ac:dyDescent="0.35">
      <c r="N89" s="125"/>
      <c r="O89" s="125"/>
    </row>
    <row r="90" spans="5:15" x14ac:dyDescent="0.35">
      <c r="N90" s="125"/>
      <c r="O90" s="125"/>
    </row>
    <row r="91" spans="5:15" x14ac:dyDescent="0.35">
      <c r="N91" s="125"/>
      <c r="O91" s="125"/>
    </row>
    <row r="92" spans="5:15" x14ac:dyDescent="0.35">
      <c r="N92" s="125"/>
      <c r="O92" s="125"/>
    </row>
    <row r="93" spans="5:15" x14ac:dyDescent="0.35">
      <c r="N93" s="125"/>
      <c r="O93" s="125"/>
    </row>
    <row r="94" spans="5:15" x14ac:dyDescent="0.35">
      <c r="N94" s="125"/>
      <c r="O94" s="125"/>
    </row>
    <row r="95" spans="5:15" x14ac:dyDescent="0.35">
      <c r="N95" s="125"/>
      <c r="O95" s="125"/>
    </row>
    <row r="96" spans="5:15" x14ac:dyDescent="0.35">
      <c r="N96" s="125"/>
      <c r="O96" s="125"/>
    </row>
    <row r="97" spans="14:15" x14ac:dyDescent="0.35">
      <c r="N97" s="125"/>
      <c r="O97" s="125"/>
    </row>
    <row r="98" spans="14:15" x14ac:dyDescent="0.35">
      <c r="N98" s="125"/>
      <c r="O98" s="125"/>
    </row>
    <row r="99" spans="14:15" x14ac:dyDescent="0.35">
      <c r="N99" s="125"/>
      <c r="O99" s="125"/>
    </row>
    <row r="100" spans="14:15" x14ac:dyDescent="0.35">
      <c r="N100" s="125"/>
      <c r="O100" s="125"/>
    </row>
    <row r="101" spans="14:15" x14ac:dyDescent="0.35">
      <c r="N101" s="125"/>
      <c r="O101" s="125"/>
    </row>
    <row r="102" spans="14:15" x14ac:dyDescent="0.35">
      <c r="N102" s="125"/>
      <c r="O102" s="125"/>
    </row>
    <row r="103" spans="14:15" x14ac:dyDescent="0.35">
      <c r="N103" s="125"/>
      <c r="O103" s="125"/>
    </row>
    <row r="104" spans="14:15" x14ac:dyDescent="0.35">
      <c r="N104" s="125"/>
      <c r="O104" s="125"/>
    </row>
    <row r="105" spans="14:15" x14ac:dyDescent="0.35">
      <c r="N105" s="125"/>
      <c r="O105" s="125"/>
    </row>
    <row r="106" spans="14:15" x14ac:dyDescent="0.35">
      <c r="N106" s="125"/>
      <c r="O106" s="125"/>
    </row>
    <row r="107" spans="14:15" x14ac:dyDescent="0.35">
      <c r="N107" s="125"/>
      <c r="O107" s="125"/>
    </row>
    <row r="108" spans="14:15" x14ac:dyDescent="0.35">
      <c r="N108" s="125"/>
      <c r="O108" s="125"/>
    </row>
    <row r="109" spans="14:15" x14ac:dyDescent="0.35">
      <c r="N109" s="125"/>
      <c r="O109" s="125"/>
    </row>
    <row r="110" spans="14:15" x14ac:dyDescent="0.35">
      <c r="N110" s="125"/>
      <c r="O110" s="125"/>
    </row>
    <row r="111" spans="14:15" x14ac:dyDescent="0.35">
      <c r="N111" s="125"/>
      <c r="O111" s="125"/>
    </row>
    <row r="112" spans="14:15" x14ac:dyDescent="0.35">
      <c r="N112" s="125"/>
      <c r="O112" s="125"/>
    </row>
    <row r="113" spans="14:15" x14ac:dyDescent="0.35">
      <c r="N113" s="125"/>
      <c r="O113" s="125"/>
    </row>
    <row r="114" spans="14:15" x14ac:dyDescent="0.35">
      <c r="N114" s="125"/>
      <c r="O114" s="125"/>
    </row>
    <row r="115" spans="14:15" x14ac:dyDescent="0.35">
      <c r="N115" s="125"/>
      <c r="O115" s="125"/>
    </row>
    <row r="116" spans="14:15" x14ac:dyDescent="0.35">
      <c r="N116" s="125"/>
      <c r="O116" s="125"/>
    </row>
    <row r="117" spans="14:15" x14ac:dyDescent="0.35">
      <c r="N117" s="125"/>
      <c r="O117" s="125"/>
    </row>
    <row r="118" spans="14:15" x14ac:dyDescent="0.35">
      <c r="N118" s="125"/>
      <c r="O118" s="125"/>
    </row>
    <row r="119" spans="14:15" x14ac:dyDescent="0.35">
      <c r="N119" s="125"/>
      <c r="O119" s="125"/>
    </row>
    <row r="120" spans="14:15" x14ac:dyDescent="0.35">
      <c r="N120" s="125"/>
      <c r="O120" s="125"/>
    </row>
    <row r="121" spans="14:15" x14ac:dyDescent="0.35">
      <c r="N121" s="125"/>
      <c r="O121" s="125"/>
    </row>
    <row r="122" spans="14:15" x14ac:dyDescent="0.35">
      <c r="N122" s="125"/>
      <c r="O122" s="125"/>
    </row>
    <row r="123" spans="14:15" x14ac:dyDescent="0.35">
      <c r="N123" s="125"/>
      <c r="O123" s="125"/>
    </row>
    <row r="124" spans="14:15" x14ac:dyDescent="0.35">
      <c r="N124" s="125"/>
      <c r="O124" s="125"/>
    </row>
    <row r="125" spans="14:15" x14ac:dyDescent="0.35">
      <c r="N125" s="125"/>
      <c r="O125" s="125"/>
    </row>
    <row r="126" spans="14:15" x14ac:dyDescent="0.35">
      <c r="N126" s="125"/>
      <c r="O126" s="125"/>
    </row>
    <row r="127" spans="14:15" x14ac:dyDescent="0.35">
      <c r="N127" s="125"/>
      <c r="O127" s="125"/>
    </row>
    <row r="128" spans="14:15" x14ac:dyDescent="0.35">
      <c r="N128" s="125"/>
      <c r="O128" s="125"/>
    </row>
    <row r="129" spans="14:15" x14ac:dyDescent="0.35">
      <c r="N129" s="125"/>
      <c r="O129" s="125"/>
    </row>
    <row r="130" spans="14:15" x14ac:dyDescent="0.35">
      <c r="N130" s="125"/>
      <c r="O130" s="125"/>
    </row>
    <row r="131" spans="14:15" x14ac:dyDescent="0.35">
      <c r="N131" s="125"/>
      <c r="O131" s="125"/>
    </row>
    <row r="132" spans="14:15" x14ac:dyDescent="0.35">
      <c r="N132" s="125"/>
      <c r="O132" s="125"/>
    </row>
    <row r="133" spans="14:15" x14ac:dyDescent="0.35">
      <c r="N133" s="125"/>
      <c r="O133" s="125"/>
    </row>
    <row r="134" spans="14:15" x14ac:dyDescent="0.35">
      <c r="N134" s="125"/>
      <c r="O134" s="125"/>
    </row>
    <row r="135" spans="14:15" x14ac:dyDescent="0.35">
      <c r="N135" s="125"/>
      <c r="O135" s="125"/>
    </row>
    <row r="136" spans="14:15" x14ac:dyDescent="0.35">
      <c r="N136" s="125"/>
      <c r="O136" s="125"/>
    </row>
    <row r="137" spans="14:15" x14ac:dyDescent="0.35">
      <c r="N137" s="125"/>
      <c r="O137" s="125"/>
    </row>
    <row r="138" spans="14:15" x14ac:dyDescent="0.35">
      <c r="N138" s="125"/>
      <c r="O138" s="125"/>
    </row>
    <row r="139" spans="14:15" x14ac:dyDescent="0.35">
      <c r="N139" s="125"/>
      <c r="O139" s="125"/>
    </row>
    <row r="140" spans="14:15" x14ac:dyDescent="0.35">
      <c r="N140" s="125"/>
      <c r="O140" s="125"/>
    </row>
    <row r="141" spans="14:15" x14ac:dyDescent="0.35">
      <c r="N141" s="125"/>
      <c r="O141" s="125"/>
    </row>
    <row r="142" spans="14:15" x14ac:dyDescent="0.35">
      <c r="N142" s="125"/>
      <c r="O142" s="125"/>
    </row>
    <row r="143" spans="14:15" x14ac:dyDescent="0.35">
      <c r="N143" s="125"/>
      <c r="O143" s="125"/>
    </row>
    <row r="144" spans="14:15" x14ac:dyDescent="0.35">
      <c r="N144" s="125"/>
      <c r="O144" s="125"/>
    </row>
    <row r="145" spans="14:15" x14ac:dyDescent="0.35">
      <c r="N145" s="125"/>
      <c r="O145" s="125"/>
    </row>
    <row r="146" spans="14:15" x14ac:dyDescent="0.35">
      <c r="N146" s="125"/>
      <c r="O146" s="125"/>
    </row>
    <row r="147" spans="14:15" x14ac:dyDescent="0.35">
      <c r="N147" s="125"/>
      <c r="O147" s="125"/>
    </row>
    <row r="148" spans="14:15" x14ac:dyDescent="0.35">
      <c r="N148" s="125"/>
      <c r="O148" s="125"/>
    </row>
    <row r="149" spans="14:15" x14ac:dyDescent="0.35">
      <c r="N149" s="125"/>
      <c r="O149" s="125"/>
    </row>
    <row r="150" spans="14:15" x14ac:dyDescent="0.35">
      <c r="N150" s="125"/>
      <c r="O150" s="125"/>
    </row>
    <row r="151" spans="14:15" x14ac:dyDescent="0.35">
      <c r="N151" s="125"/>
      <c r="O151" s="125"/>
    </row>
    <row r="152" spans="14:15" x14ac:dyDescent="0.35">
      <c r="N152" s="125"/>
      <c r="O152" s="125"/>
    </row>
    <row r="153" spans="14:15" x14ac:dyDescent="0.35">
      <c r="N153" s="125"/>
      <c r="O153" s="125"/>
    </row>
    <row r="154" spans="14:15" x14ac:dyDescent="0.35">
      <c r="N154" s="125"/>
      <c r="O154" s="125"/>
    </row>
    <row r="155" spans="14:15" x14ac:dyDescent="0.35">
      <c r="N155" s="125"/>
      <c r="O155" s="125"/>
    </row>
    <row r="156" spans="14:15" x14ac:dyDescent="0.35">
      <c r="N156" s="125"/>
      <c r="O156" s="125"/>
    </row>
    <row r="157" spans="14:15" x14ac:dyDescent="0.35">
      <c r="N157" s="125"/>
      <c r="O157" s="125"/>
    </row>
    <row r="158" spans="14:15" x14ac:dyDescent="0.35">
      <c r="N158" s="125"/>
      <c r="O158" s="125"/>
    </row>
    <row r="159" spans="14:15" x14ac:dyDescent="0.35">
      <c r="N159" s="125"/>
      <c r="O159" s="125"/>
    </row>
    <row r="160" spans="14:15" x14ac:dyDescent="0.35">
      <c r="N160" s="125"/>
      <c r="O160" s="125"/>
    </row>
    <row r="161" spans="14:15" x14ac:dyDescent="0.35">
      <c r="N161" s="125"/>
      <c r="O161" s="125"/>
    </row>
    <row r="162" spans="14:15" x14ac:dyDescent="0.35">
      <c r="N162" s="125"/>
      <c r="O162" s="125"/>
    </row>
    <row r="163" spans="14:15" x14ac:dyDescent="0.35">
      <c r="N163" s="125"/>
      <c r="O163" s="125"/>
    </row>
    <row r="164" spans="14:15" x14ac:dyDescent="0.35">
      <c r="N164" s="125"/>
      <c r="O164" s="125"/>
    </row>
    <row r="165" spans="14:15" x14ac:dyDescent="0.35">
      <c r="N165" s="125"/>
      <c r="O165" s="125"/>
    </row>
    <row r="166" spans="14:15" x14ac:dyDescent="0.35">
      <c r="N166" s="125"/>
      <c r="O166" s="125"/>
    </row>
    <row r="167" spans="14:15" x14ac:dyDescent="0.35">
      <c r="N167" s="125"/>
      <c r="O167" s="125"/>
    </row>
  </sheetData>
  <mergeCells count="14">
    <mergeCell ref="B22:D22"/>
    <mergeCell ref="G22:K22"/>
    <mergeCell ref="I29:J29"/>
    <mergeCell ref="B23:D23"/>
    <mergeCell ref="G23:K23"/>
    <mergeCell ref="B24:D24"/>
    <mergeCell ref="G24:K24"/>
    <mergeCell ref="B25:D25"/>
    <mergeCell ref="G25:K25"/>
    <mergeCell ref="A1:K1"/>
    <mergeCell ref="B3:K3"/>
    <mergeCell ref="D6:K6"/>
    <mergeCell ref="B9:K9"/>
    <mergeCell ref="B17:K17"/>
  </mergeCells>
  <pageMargins left="0.7" right="0.3" top="0.7" bottom="0.7" header="0.3" footer="0.3"/>
  <pageSetup scale="97" fitToHeight="0" orientation="portrait" r:id="rId1"/>
  <headerFooter scaleWithDoc="0">
    <oddHeader>&amp;L&amp;"Arial Narrow,Bold"Appendix A - Emission Calculations&amp;R&amp;"Arial Narrow,Bold"Filter Box Preheater</oddHeader>
    <oddFooter>&amp;C&amp;"Arial Narrow,Bold"Page &amp;P of &amp;N</oddFooter>
  </headerFooter>
  <rowBreaks count="1" manualBreakCount="1">
    <brk id="26"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2B14F-4960-430E-85BD-37706C8780AE}">
  <sheetPr codeName="Sheet19">
    <tabColor rgb="FF00B050"/>
    <pageSetUpPr fitToPage="1"/>
  </sheetPr>
  <dimension ref="A1:X321"/>
  <sheetViews>
    <sheetView view="pageBreakPreview" topLeftCell="A115" zoomScaleNormal="100" zoomScaleSheetLayoutView="100" workbookViewId="0">
      <selection activeCell="A77" sqref="A77:M77"/>
    </sheetView>
  </sheetViews>
  <sheetFormatPr defaultColWidth="9.1796875" defaultRowHeight="13" x14ac:dyDescent="0.3"/>
  <cols>
    <col min="1" max="2" width="2" style="33" customWidth="1"/>
    <col min="3" max="3" width="17.81640625" style="33" customWidth="1"/>
    <col min="4" max="4" width="9.26953125" style="33" customWidth="1"/>
    <col min="5" max="5" width="12.1796875" style="33" customWidth="1"/>
    <col min="6" max="6" width="9.26953125" style="33" customWidth="1"/>
    <col min="7" max="7" width="16.7265625" style="33" customWidth="1"/>
    <col min="8" max="9" width="10.81640625" style="33" customWidth="1"/>
    <col min="10" max="10" width="8.453125" style="33" customWidth="1"/>
    <col min="11" max="11" width="12.1796875" style="33" customWidth="1"/>
    <col min="12" max="12" width="3" style="33" customWidth="1"/>
    <col min="13" max="13" width="9.26953125" style="35" customWidth="1"/>
    <col min="14" max="14" width="8.81640625" style="35" customWidth="1"/>
    <col min="15" max="15" width="9.1796875" style="235"/>
    <col min="16" max="16" width="9.1796875" style="52"/>
    <col min="17" max="16384" width="9.1796875" style="33"/>
  </cols>
  <sheetData>
    <row r="1" spans="1:16" ht="19.5" customHeight="1" thickBot="1" x14ac:dyDescent="0.35">
      <c r="A1" s="496" t="s">
        <v>893</v>
      </c>
      <c r="B1" s="469"/>
      <c r="C1" s="469"/>
      <c r="D1" s="51"/>
      <c r="E1" s="51"/>
      <c r="F1" s="51"/>
      <c r="G1" s="51"/>
      <c r="H1" s="51"/>
      <c r="I1" s="51"/>
      <c r="J1" s="51"/>
      <c r="K1" s="51"/>
      <c r="L1" s="37"/>
      <c r="M1" s="234"/>
    </row>
    <row r="2" spans="1:16" ht="3" customHeight="1" x14ac:dyDescent="0.3">
      <c r="A2" s="53"/>
      <c r="B2" s="37"/>
      <c r="C2" s="37"/>
      <c r="D2" s="37"/>
      <c r="E2" s="37"/>
      <c r="F2" s="37"/>
      <c r="G2" s="37"/>
      <c r="H2" s="37"/>
      <c r="I2" s="37"/>
      <c r="J2" s="37"/>
      <c r="K2" s="37"/>
      <c r="L2" s="37"/>
      <c r="M2" s="234"/>
    </row>
    <row r="3" spans="1:16" s="40" customFormat="1" ht="54" customHeight="1" x14ac:dyDescent="0.35">
      <c r="A3" s="33" t="s">
        <v>91</v>
      </c>
      <c r="B3" s="595" t="s">
        <v>573</v>
      </c>
      <c r="C3" s="595"/>
      <c r="D3" s="595"/>
      <c r="E3" s="595"/>
      <c r="F3" s="595"/>
      <c r="G3" s="595"/>
      <c r="H3" s="595"/>
      <c r="I3" s="595"/>
      <c r="J3" s="595"/>
      <c r="K3" s="595"/>
      <c r="L3" s="38"/>
    </row>
    <row r="4" spans="1:16" s="54" customFormat="1" ht="15" customHeight="1" x14ac:dyDescent="0.35">
      <c r="B4" s="55"/>
      <c r="C4" s="55"/>
      <c r="D4" s="55"/>
      <c r="G4" s="56"/>
      <c r="H4" s="57"/>
      <c r="I4" s="57"/>
      <c r="J4" s="58"/>
    </row>
    <row r="5" spans="1:16" s="54" customFormat="1" ht="15" customHeight="1" x14ac:dyDescent="0.3">
      <c r="A5" s="61"/>
      <c r="B5" s="54" t="s">
        <v>269</v>
      </c>
      <c r="C5" s="62"/>
      <c r="D5" s="63" t="s">
        <v>771</v>
      </c>
      <c r="E5" s="64"/>
      <c r="F5" s="65"/>
      <c r="G5" s="65"/>
      <c r="H5" s="65"/>
      <c r="I5" s="65"/>
      <c r="J5" s="65"/>
      <c r="K5" s="65"/>
      <c r="L5" s="62"/>
    </row>
    <row r="6" spans="1:16" s="54" customFormat="1" ht="15" customHeight="1" x14ac:dyDescent="0.35">
      <c r="A6" s="61"/>
      <c r="B6" s="54" t="s">
        <v>270</v>
      </c>
      <c r="C6" s="62"/>
      <c r="D6" s="612" t="s">
        <v>47</v>
      </c>
      <c r="E6" s="612"/>
      <c r="F6" s="612"/>
      <c r="G6" s="612"/>
      <c r="H6" s="612"/>
      <c r="I6" s="612"/>
      <c r="J6" s="612"/>
      <c r="K6" s="612"/>
      <c r="L6" s="62"/>
    </row>
    <row r="7" spans="1:16" s="54" customFormat="1" ht="15" customHeight="1" x14ac:dyDescent="0.35">
      <c r="B7" s="55"/>
      <c r="C7" s="55"/>
      <c r="D7" s="55"/>
      <c r="G7" s="56"/>
      <c r="H7" s="57"/>
      <c r="I7" s="57"/>
      <c r="J7" s="58"/>
    </row>
    <row r="8" spans="1:16" s="54" customFormat="1" ht="15" customHeight="1" x14ac:dyDescent="0.3">
      <c r="A8" s="61"/>
      <c r="B8" s="54" t="s">
        <v>269</v>
      </c>
      <c r="C8" s="62"/>
      <c r="D8" s="63" t="s">
        <v>773</v>
      </c>
      <c r="E8" s="64"/>
      <c r="F8" s="65"/>
      <c r="G8" s="65"/>
      <c r="H8" s="65"/>
      <c r="I8" s="65"/>
      <c r="J8" s="65"/>
      <c r="K8" s="65"/>
      <c r="L8" s="62"/>
    </row>
    <row r="9" spans="1:16" s="54" customFormat="1" ht="15" customHeight="1" x14ac:dyDescent="0.35">
      <c r="A9" s="61"/>
      <c r="B9" s="54" t="s">
        <v>270</v>
      </c>
      <c r="C9" s="62"/>
      <c r="D9" s="612" t="s">
        <v>53</v>
      </c>
      <c r="E9" s="612"/>
      <c r="F9" s="612"/>
      <c r="G9" s="612"/>
      <c r="H9" s="612"/>
      <c r="I9" s="612"/>
      <c r="J9" s="612"/>
      <c r="K9" s="612"/>
      <c r="L9" s="62"/>
    </row>
    <row r="10" spans="1:16" ht="15" customHeight="1" x14ac:dyDescent="0.35">
      <c r="B10" s="55"/>
      <c r="C10" s="55"/>
      <c r="D10" s="55"/>
      <c r="G10" s="236"/>
      <c r="H10" s="237"/>
      <c r="I10" s="237"/>
      <c r="J10" s="70"/>
      <c r="O10" s="238"/>
      <c r="P10" s="33"/>
    </row>
    <row r="11" spans="1:16" s="44" customFormat="1" ht="15.75" customHeight="1" x14ac:dyDescent="0.35">
      <c r="A11" s="72" t="s">
        <v>894</v>
      </c>
      <c r="B11" s="50"/>
      <c r="C11" s="72"/>
      <c r="D11" s="72"/>
      <c r="E11" s="50"/>
      <c r="F11" s="50"/>
      <c r="G11" s="50"/>
      <c r="H11" s="50"/>
      <c r="I11" s="50"/>
      <c r="J11" s="50"/>
      <c r="K11" s="50"/>
      <c r="L11" s="50"/>
      <c r="M11" s="239"/>
      <c r="N11" s="234"/>
      <c r="O11" s="238"/>
    </row>
    <row r="12" spans="1:16" ht="30.75" customHeight="1" x14ac:dyDescent="0.35">
      <c r="A12" s="114" t="s">
        <v>91</v>
      </c>
      <c r="B12" s="579" t="s">
        <v>574</v>
      </c>
      <c r="C12" s="579"/>
      <c r="D12" s="579"/>
      <c r="E12" s="579"/>
      <c r="F12" s="579"/>
      <c r="G12" s="579"/>
      <c r="H12" s="579"/>
      <c r="I12" s="579"/>
      <c r="J12" s="579"/>
      <c r="K12" s="579"/>
      <c r="L12" s="73"/>
      <c r="M12" s="82"/>
      <c r="N12" s="33"/>
      <c r="O12" s="33"/>
      <c r="P12" s="33"/>
    </row>
    <row r="13" spans="1:16" ht="15" customHeight="1" x14ac:dyDescent="0.35">
      <c r="O13" s="238"/>
      <c r="P13" s="33"/>
    </row>
    <row r="14" spans="1:16" x14ac:dyDescent="0.3">
      <c r="A14" s="114"/>
      <c r="B14" s="126" t="s">
        <v>86</v>
      </c>
      <c r="C14" s="126"/>
      <c r="D14" s="127"/>
      <c r="E14" s="128" t="s">
        <v>89</v>
      </c>
      <c r="F14" s="128"/>
      <c r="G14" s="128" t="s">
        <v>87</v>
      </c>
      <c r="H14" s="128"/>
      <c r="I14" s="45"/>
      <c r="J14" s="130"/>
      <c r="K14" s="45"/>
      <c r="L14" s="73"/>
      <c r="M14" s="240"/>
      <c r="N14" s="240"/>
      <c r="O14" s="33"/>
      <c r="P14" s="33"/>
    </row>
    <row r="15" spans="1:16" ht="29.25" customHeight="1" x14ac:dyDescent="0.35">
      <c r="A15" s="114"/>
      <c r="B15" s="622" t="s">
        <v>575</v>
      </c>
      <c r="C15" s="622"/>
      <c r="D15" s="622"/>
      <c r="E15" s="241">
        <v>3</v>
      </c>
      <c r="F15" s="96" t="s">
        <v>175</v>
      </c>
      <c r="G15" s="596" t="s">
        <v>576</v>
      </c>
      <c r="H15" s="596"/>
      <c r="I15" s="596"/>
      <c r="J15" s="596"/>
      <c r="K15" s="596"/>
      <c r="L15" s="73"/>
      <c r="M15" s="243"/>
      <c r="N15" s="244"/>
      <c r="O15" s="245"/>
      <c r="P15" s="33"/>
    </row>
    <row r="16" spans="1:16" ht="29.25" customHeight="1" x14ac:dyDescent="0.35">
      <c r="A16" s="114"/>
      <c r="B16" s="585" t="s">
        <v>577</v>
      </c>
      <c r="C16" s="585"/>
      <c r="D16" s="585"/>
      <c r="E16" s="108">
        <v>1.5</v>
      </c>
      <c r="F16" s="97" t="s">
        <v>175</v>
      </c>
      <c r="G16" s="613" t="s">
        <v>578</v>
      </c>
      <c r="H16" s="613"/>
      <c r="I16" s="613"/>
      <c r="J16" s="613"/>
      <c r="K16" s="613"/>
      <c r="L16" s="73"/>
      <c r="M16" s="243"/>
      <c r="N16" s="244"/>
      <c r="O16" s="245"/>
      <c r="P16" s="33"/>
    </row>
    <row r="17" spans="1:16" ht="18.75" customHeight="1" x14ac:dyDescent="0.35">
      <c r="A17" s="114"/>
      <c r="B17" s="579" t="s">
        <v>579</v>
      </c>
      <c r="C17" s="579"/>
      <c r="D17" s="579"/>
      <c r="E17" s="246">
        <v>2.5000000000000001E-2</v>
      </c>
      <c r="F17" s="96" t="s">
        <v>175</v>
      </c>
      <c r="G17" s="596" t="s">
        <v>580</v>
      </c>
      <c r="H17" s="596"/>
      <c r="I17" s="596"/>
      <c r="J17" s="596"/>
      <c r="K17" s="596"/>
      <c r="L17" s="73"/>
      <c r="M17" s="243"/>
      <c r="N17" s="244"/>
      <c r="O17" s="245"/>
      <c r="P17" s="33"/>
    </row>
    <row r="18" spans="1:16" ht="29.25" customHeight="1" x14ac:dyDescent="0.35">
      <c r="A18" s="114"/>
      <c r="B18" s="585" t="s">
        <v>581</v>
      </c>
      <c r="C18" s="585"/>
      <c r="D18" s="585"/>
      <c r="E18" s="531">
        <f>E15/100*Sidewell!G11*2</f>
        <v>0.85499999999999998</v>
      </c>
      <c r="F18" s="97" t="s">
        <v>77</v>
      </c>
      <c r="G18" s="613" t="str">
        <f>CONCATENATE("= ",TEXT(E15/100,"0%")," x ",TEXT(Sidewell!G11,"00.0")," ton/hr Al x 2 furnaces")</f>
        <v>= 3% x 14.3 ton/hr Al x 2 furnaces</v>
      </c>
      <c r="H18" s="613"/>
      <c r="I18" s="613"/>
      <c r="J18" s="613"/>
      <c r="K18" s="613"/>
      <c r="L18" s="73"/>
      <c r="M18" s="243"/>
      <c r="N18" s="244"/>
      <c r="O18" s="245"/>
      <c r="P18" s="33"/>
    </row>
    <row r="19" spans="1:16" ht="29.25" customHeight="1" x14ac:dyDescent="0.35">
      <c r="A19" s="114"/>
      <c r="B19" s="579" t="s">
        <v>582</v>
      </c>
      <c r="C19" s="579"/>
      <c r="D19" s="579"/>
      <c r="E19" s="246">
        <f>E16/100*Holder!G11</f>
        <v>0.515625</v>
      </c>
      <c r="F19" s="96" t="s">
        <v>77</v>
      </c>
      <c r="G19" s="596" t="str">
        <f>CONCATENATE("= ",TEXT(E16/100,"0.0%")," x ",TEXT(Holder!G11,"00.0")," ton/hr Al")</f>
        <v>= 1.5% x 34.4 ton/hr Al</v>
      </c>
      <c r="H19" s="596"/>
      <c r="I19" s="596"/>
      <c r="J19" s="596"/>
      <c r="K19" s="596"/>
      <c r="L19" s="73"/>
      <c r="M19" s="243"/>
      <c r="N19" s="244"/>
      <c r="O19" s="245"/>
      <c r="P19" s="33"/>
    </row>
    <row r="20" spans="1:16" ht="29.25" customHeight="1" x14ac:dyDescent="0.35">
      <c r="A20" s="114"/>
      <c r="B20" s="585" t="s">
        <v>583</v>
      </c>
      <c r="C20" s="585"/>
      <c r="D20" s="585"/>
      <c r="E20" s="531">
        <f>E17/100*Degasser!G11</f>
        <v>8.5937500000000007E-3</v>
      </c>
      <c r="F20" s="97" t="s">
        <v>77</v>
      </c>
      <c r="G20" s="613" t="str">
        <f>CONCATENATE("= ",TEXT(E17/100,"0.000%")," x ",TEXT(Degasser!G11,"00.0")," ton/hr Al")</f>
        <v>= 0.025% x 34.4 ton/hr Al</v>
      </c>
      <c r="H20" s="613"/>
      <c r="I20" s="613"/>
      <c r="J20" s="613"/>
      <c r="K20" s="613"/>
      <c r="L20" s="73"/>
      <c r="M20" s="243"/>
      <c r="N20" s="244"/>
      <c r="O20" s="245"/>
      <c r="P20" s="33"/>
    </row>
    <row r="21" spans="1:16" ht="18" customHeight="1" x14ac:dyDescent="0.35">
      <c r="A21" s="114"/>
      <c r="B21" s="579" t="s">
        <v>584</v>
      </c>
      <c r="C21" s="579"/>
      <c r="D21" s="579"/>
      <c r="E21" s="541">
        <f>SUM(E18:E20)</f>
        <v>1.3792187499999999</v>
      </c>
      <c r="F21" s="99" t="s">
        <v>77</v>
      </c>
      <c r="G21" s="596" t="str">
        <f>CONCATENATE("= ",TEXT(E18,"0.00")," ton/hr + ",TEXT(E19,"0.00")," ton/hr + ",TEXT(E20,"0.000")," ton/hr")</f>
        <v>= 0.86 ton/hr + 0.52 ton/hr + 0.009 ton/hr</v>
      </c>
      <c r="H21" s="596"/>
      <c r="I21" s="596"/>
      <c r="J21" s="596"/>
      <c r="K21" s="596"/>
      <c r="L21" s="73"/>
      <c r="M21" s="243"/>
      <c r="N21" s="244"/>
      <c r="O21" s="245"/>
      <c r="P21" s="33"/>
    </row>
    <row r="22" spans="1:16" ht="29.25" customHeight="1" x14ac:dyDescent="0.35">
      <c r="A22" s="114"/>
      <c r="B22" s="585" t="s">
        <v>585</v>
      </c>
      <c r="C22" s="585"/>
      <c r="D22" s="585"/>
      <c r="E22" s="95">
        <f>E15*Sidewell!G12/100*2</f>
        <v>7489.8</v>
      </c>
      <c r="F22" s="97" t="s">
        <v>90</v>
      </c>
      <c r="G22" s="613" t="str">
        <f>CONCATENATE("= ",TEXT(E15/100,"0%")," x ",TEXT(Sidewell!G12,"000,000")," ton/yr Al x 2 furnaces")</f>
        <v>= 3% x 124,830 ton/yr Al x 2 furnaces</v>
      </c>
      <c r="H22" s="613"/>
      <c r="I22" s="613"/>
      <c r="J22" s="613"/>
      <c r="K22" s="613"/>
      <c r="L22" s="73"/>
      <c r="M22" s="243"/>
      <c r="N22" s="244"/>
      <c r="O22" s="245"/>
      <c r="P22" s="33"/>
    </row>
    <row r="23" spans="1:16" ht="29.25" customHeight="1" x14ac:dyDescent="0.35">
      <c r="A23" s="114"/>
      <c r="B23" s="579" t="s">
        <v>586</v>
      </c>
      <c r="C23" s="579"/>
      <c r="D23" s="579"/>
      <c r="E23" s="247">
        <f>E16/100*Holder!G12</f>
        <v>4516.875</v>
      </c>
      <c r="F23" s="96" t="s">
        <v>90</v>
      </c>
      <c r="G23" s="596" t="str">
        <f>CONCATENATE("= ",TEXT(E16/100,"0.0%")," x ",TEXT(Holder!G12,"000,000")," ton/yr Al")</f>
        <v>= 1.5% x 301,125 ton/yr Al</v>
      </c>
      <c r="H23" s="596"/>
      <c r="I23" s="596"/>
      <c r="J23" s="596"/>
      <c r="K23" s="596"/>
      <c r="L23" s="73"/>
      <c r="M23" s="243"/>
      <c r="N23" s="244"/>
      <c r="O23" s="245"/>
      <c r="P23" s="33"/>
    </row>
    <row r="24" spans="1:16" ht="29.25" customHeight="1" x14ac:dyDescent="0.35">
      <c r="A24" s="114"/>
      <c r="B24" s="585" t="s">
        <v>587</v>
      </c>
      <c r="C24" s="585"/>
      <c r="D24" s="585"/>
      <c r="E24" s="108">
        <f>E17/100*Degasser!G12</f>
        <v>75.28125</v>
      </c>
      <c r="F24" s="97" t="s">
        <v>90</v>
      </c>
      <c r="G24" s="613" t="str">
        <f>CONCATENATE("= ",TEXT(E17/100,"0.000%")," x ",TEXT(Degasser!G12,"000,000")," ton/yr Al")</f>
        <v>= 0.025% x 301,125 ton/yr Al</v>
      </c>
      <c r="H24" s="613"/>
      <c r="I24" s="613"/>
      <c r="J24" s="613"/>
      <c r="K24" s="613"/>
      <c r="L24" s="73"/>
      <c r="M24" s="243"/>
      <c r="N24" s="244"/>
      <c r="O24" s="245"/>
      <c r="P24" s="33"/>
    </row>
    <row r="25" spans="1:16" ht="17.25" customHeight="1" x14ac:dyDescent="0.35">
      <c r="A25" s="114"/>
      <c r="B25" s="579" t="s">
        <v>588</v>
      </c>
      <c r="C25" s="579"/>
      <c r="D25" s="579"/>
      <c r="E25" s="540">
        <f>SUM(E22:E24)</f>
        <v>12081.956249999999</v>
      </c>
      <c r="F25" s="99" t="s">
        <v>90</v>
      </c>
      <c r="G25" s="596" t="str">
        <f>CONCATENATE("= SUM(",TEXT(E22,"0,000")," ton/yr, ",TEXT(E23,"0,000")," ton/yr, ",TEXT(E24,"0.0")," ton/yr)")</f>
        <v>= SUM(7,490 ton/yr, 4,517 ton/yr, 75.3 ton/yr)</v>
      </c>
      <c r="H25" s="596"/>
      <c r="I25" s="596"/>
      <c r="J25" s="596"/>
      <c r="K25" s="596"/>
      <c r="L25" s="73"/>
      <c r="M25" s="243"/>
      <c r="N25" s="244"/>
      <c r="O25" s="245"/>
      <c r="P25" s="33"/>
    </row>
    <row r="26" spans="1:16" ht="15" customHeight="1" x14ac:dyDescent="0.35">
      <c r="B26" s="73"/>
      <c r="C26" s="73"/>
      <c r="D26" s="73"/>
      <c r="E26" s="73"/>
      <c r="F26" s="73"/>
      <c r="G26" s="73"/>
      <c r="H26" s="73"/>
      <c r="I26" s="73"/>
      <c r="J26" s="73"/>
      <c r="K26" s="73"/>
      <c r="L26" s="73"/>
      <c r="M26" s="43"/>
      <c r="O26" s="238"/>
      <c r="P26" s="33"/>
    </row>
    <row r="27" spans="1:16" s="44" customFormat="1" ht="15.75" customHeight="1" x14ac:dyDescent="0.35">
      <c r="A27" s="72" t="s">
        <v>895</v>
      </c>
      <c r="B27" s="50"/>
      <c r="C27" s="72"/>
      <c r="D27" s="72"/>
      <c r="E27" s="42"/>
      <c r="F27" s="42"/>
      <c r="G27" s="42"/>
      <c r="H27" s="42"/>
      <c r="I27" s="42"/>
      <c r="J27" s="42"/>
      <c r="K27" s="42"/>
      <c r="L27" s="42"/>
      <c r="M27" s="234"/>
      <c r="N27" s="234"/>
      <c r="O27" s="238"/>
    </row>
    <row r="28" spans="1:16" ht="18" customHeight="1" x14ac:dyDescent="0.35">
      <c r="A28" s="114" t="s">
        <v>91</v>
      </c>
      <c r="B28" s="579" t="s">
        <v>589</v>
      </c>
      <c r="C28" s="579"/>
      <c r="D28" s="579"/>
      <c r="E28" s="579"/>
      <c r="F28" s="579"/>
      <c r="G28" s="579"/>
      <c r="H28" s="579"/>
      <c r="I28" s="579"/>
      <c r="J28" s="579"/>
      <c r="K28" s="579"/>
      <c r="L28" s="73"/>
      <c r="M28" s="82"/>
      <c r="N28" s="33"/>
      <c r="O28" s="33"/>
      <c r="P28" s="33"/>
    </row>
    <row r="29" spans="1:16" ht="54" customHeight="1" x14ac:dyDescent="0.35">
      <c r="A29" s="114" t="s">
        <v>91</v>
      </c>
      <c r="B29" s="579" t="s">
        <v>590</v>
      </c>
      <c r="C29" s="579"/>
      <c r="D29" s="579"/>
      <c r="E29" s="579"/>
      <c r="F29" s="579"/>
      <c r="G29" s="579"/>
      <c r="H29" s="579"/>
      <c r="I29" s="579"/>
      <c r="J29" s="579"/>
      <c r="K29" s="579"/>
      <c r="L29" s="73"/>
      <c r="M29" s="82"/>
      <c r="N29" s="33"/>
      <c r="O29" s="33"/>
      <c r="P29" s="33"/>
    </row>
    <row r="30" spans="1:16" ht="40" customHeight="1" x14ac:dyDescent="0.35">
      <c r="A30" s="114" t="s">
        <v>91</v>
      </c>
      <c r="B30" s="579" t="s">
        <v>591</v>
      </c>
      <c r="C30" s="579"/>
      <c r="D30" s="579"/>
      <c r="E30" s="579"/>
      <c r="F30" s="579"/>
      <c r="G30" s="579"/>
      <c r="H30" s="579"/>
      <c r="I30" s="579"/>
      <c r="J30" s="579"/>
      <c r="K30" s="579"/>
      <c r="L30" s="73"/>
      <c r="M30" s="82"/>
      <c r="N30" s="33"/>
      <c r="O30" s="33"/>
      <c r="P30" s="33"/>
    </row>
    <row r="31" spans="1:16" ht="15.75" customHeight="1" x14ac:dyDescent="0.35">
      <c r="A31" s="114" t="s">
        <v>91</v>
      </c>
      <c r="B31" s="579" t="s">
        <v>592</v>
      </c>
      <c r="C31" s="579"/>
      <c r="D31" s="579"/>
      <c r="E31" s="579"/>
      <c r="F31" s="579"/>
      <c r="G31" s="579"/>
      <c r="H31" s="579"/>
      <c r="I31" s="579"/>
      <c r="J31" s="579"/>
      <c r="K31" s="579"/>
      <c r="L31" s="73"/>
      <c r="M31" s="82"/>
      <c r="N31" s="33"/>
      <c r="O31" s="33"/>
      <c r="P31" s="33"/>
    </row>
    <row r="32" spans="1:16" x14ac:dyDescent="0.35">
      <c r="A32" s="114"/>
      <c r="B32" s="38"/>
      <c r="C32" s="38"/>
      <c r="D32" s="38"/>
      <c r="E32" s="38"/>
      <c r="F32" s="38"/>
      <c r="G32" s="38"/>
      <c r="H32" s="38"/>
      <c r="I32" s="38"/>
      <c r="J32" s="38"/>
      <c r="K32" s="38"/>
      <c r="L32" s="73"/>
      <c r="M32" s="82"/>
      <c r="N32" s="33"/>
      <c r="O32" s="33"/>
      <c r="P32" s="33"/>
    </row>
    <row r="33" spans="1:16" x14ac:dyDescent="0.3">
      <c r="A33" s="114"/>
      <c r="B33" s="126" t="s">
        <v>86</v>
      </c>
      <c r="C33" s="126"/>
      <c r="D33" s="127"/>
      <c r="E33" s="549" t="s">
        <v>89</v>
      </c>
      <c r="F33" s="128"/>
      <c r="G33" s="128" t="s">
        <v>87</v>
      </c>
      <c r="H33" s="128"/>
      <c r="I33" s="45"/>
      <c r="J33" s="130"/>
      <c r="K33" s="45"/>
      <c r="L33" s="73"/>
      <c r="M33" s="240"/>
      <c r="N33" s="240"/>
      <c r="O33" s="33"/>
      <c r="P33" s="33"/>
    </row>
    <row r="34" spans="1:16" ht="29.25" customHeight="1" x14ac:dyDescent="0.35">
      <c r="A34" s="114"/>
      <c r="B34" s="622" t="s">
        <v>101</v>
      </c>
      <c r="C34" s="622"/>
      <c r="D34" s="622"/>
      <c r="E34" s="248">
        <v>2E-3</v>
      </c>
      <c r="F34" s="96" t="s">
        <v>102</v>
      </c>
      <c r="G34" s="596" t="s">
        <v>593</v>
      </c>
      <c r="H34" s="596"/>
      <c r="I34" s="596"/>
      <c r="J34" s="596"/>
      <c r="K34" s="596"/>
      <c r="L34" s="73"/>
      <c r="M34" s="243"/>
      <c r="N34" s="244"/>
      <c r="O34" s="245"/>
      <c r="P34" s="33"/>
    </row>
    <row r="35" spans="1:16" ht="12.75" customHeight="1" x14ac:dyDescent="0.35">
      <c r="A35" s="114"/>
      <c r="B35" s="585" t="s">
        <v>104</v>
      </c>
      <c r="C35" s="585"/>
      <c r="D35" s="585"/>
      <c r="E35" s="97">
        <v>0.94</v>
      </c>
      <c r="F35" s="249" t="s">
        <v>88</v>
      </c>
      <c r="G35" s="585" t="s">
        <v>105</v>
      </c>
      <c r="H35" s="585"/>
      <c r="I35" s="585"/>
      <c r="J35" s="585"/>
      <c r="K35" s="585"/>
      <c r="L35" s="73"/>
      <c r="M35" s="244"/>
      <c r="N35" s="250"/>
      <c r="O35" s="33"/>
      <c r="P35" s="33"/>
    </row>
    <row r="36" spans="1:16" x14ac:dyDescent="0.35">
      <c r="A36" s="114"/>
      <c r="B36" s="585" t="s">
        <v>106</v>
      </c>
      <c r="C36" s="585"/>
      <c r="D36" s="585"/>
      <c r="E36" s="97">
        <v>0.78</v>
      </c>
      <c r="F36" s="249" t="s">
        <v>88</v>
      </c>
      <c r="G36" s="585"/>
      <c r="H36" s="585"/>
      <c r="I36" s="585"/>
      <c r="J36" s="585"/>
      <c r="K36" s="585"/>
      <c r="L36" s="73"/>
      <c r="M36" s="244"/>
      <c r="N36" s="250"/>
      <c r="O36" s="33"/>
      <c r="P36" s="33"/>
    </row>
    <row r="37" spans="1:16" ht="27.75" customHeight="1" x14ac:dyDescent="0.35">
      <c r="A37" s="114"/>
      <c r="B37" s="579" t="s">
        <v>107</v>
      </c>
      <c r="C37" s="578"/>
      <c r="D37" s="578"/>
      <c r="E37" s="251">
        <f>E34*E35</f>
        <v>1.8799999999999999E-3</v>
      </c>
      <c r="F37" s="252" t="s">
        <v>102</v>
      </c>
      <c r="G37" s="579" t="str">
        <f>CONCATENATE("= ",TEXT($E$34,"0.0000")," gr filt. PM/dscf x ",TEXT(E35,"0.00")," lb filt. PM10/lb filt. PM")</f>
        <v>= 0.0020 gr filt. PM/dscf x 0.94 lb filt. PM10/lb filt. PM</v>
      </c>
      <c r="H37" s="579"/>
      <c r="I37" s="579"/>
      <c r="J37" s="579"/>
      <c r="K37" s="579"/>
      <c r="L37" s="73"/>
      <c r="M37" s="253"/>
      <c r="N37" s="254"/>
      <c r="O37" s="33"/>
      <c r="P37" s="33"/>
    </row>
    <row r="38" spans="1:16" ht="27.75" customHeight="1" x14ac:dyDescent="0.35">
      <c r="A38" s="114"/>
      <c r="B38" s="585" t="s">
        <v>108</v>
      </c>
      <c r="C38" s="637"/>
      <c r="D38" s="637"/>
      <c r="E38" s="255">
        <f>E34*E36</f>
        <v>1.5600000000000002E-3</v>
      </c>
      <c r="F38" s="256" t="s">
        <v>102</v>
      </c>
      <c r="G38" s="585" t="str">
        <f>CONCATENATE("= ",TEXT($E$34,"0.0000")," gr filt. PM/dscf x ",TEXT(E36,"0.00")," lb filt. PM2.5/lb filt. PM")</f>
        <v>= 0.0020 gr filt. PM/dscf x 0.78 lb filt. PM2.5/lb filt. PM</v>
      </c>
      <c r="H38" s="585"/>
      <c r="I38" s="585"/>
      <c r="J38" s="585"/>
      <c r="K38" s="585"/>
      <c r="L38" s="73"/>
      <c r="M38" s="253"/>
      <c r="N38" s="254"/>
      <c r="O38" s="33"/>
      <c r="P38" s="33"/>
    </row>
    <row r="39" spans="1:16" ht="27" customHeight="1" x14ac:dyDescent="0.35">
      <c r="A39" s="114"/>
      <c r="B39" s="579" t="s">
        <v>282</v>
      </c>
      <c r="C39" s="578"/>
      <c r="D39" s="578"/>
      <c r="E39" s="247">
        <v>64918.032786885247</v>
      </c>
      <c r="F39" s="252" t="s">
        <v>110</v>
      </c>
      <c r="G39" s="638" t="s">
        <v>594</v>
      </c>
      <c r="H39" s="638"/>
      <c r="I39" s="638"/>
      <c r="J39" s="638"/>
      <c r="K39" s="638"/>
      <c r="L39" s="73"/>
      <c r="M39" s="254"/>
      <c r="N39" s="254"/>
      <c r="O39" s="33"/>
      <c r="P39" s="33"/>
    </row>
    <row r="40" spans="1:16" ht="18" customHeight="1" x14ac:dyDescent="0.35">
      <c r="A40" s="114"/>
      <c r="B40" s="585" t="s">
        <v>595</v>
      </c>
      <c r="C40" s="637"/>
      <c r="D40" s="637"/>
      <c r="E40" s="257">
        <f>E21</f>
        <v>1.3792187499999999</v>
      </c>
      <c r="F40" s="256" t="s">
        <v>77</v>
      </c>
      <c r="G40" s="585" t="s">
        <v>596</v>
      </c>
      <c r="H40" s="585"/>
      <c r="I40" s="585"/>
      <c r="J40" s="585"/>
      <c r="K40" s="585"/>
      <c r="L40" s="73"/>
      <c r="M40" s="258"/>
      <c r="N40" s="254"/>
      <c r="O40" s="33"/>
      <c r="P40" s="33"/>
    </row>
    <row r="41" spans="1:16" ht="39.65" customHeight="1" x14ac:dyDescent="0.35">
      <c r="A41" s="114"/>
      <c r="B41" s="579" t="s">
        <v>597</v>
      </c>
      <c r="C41" s="579"/>
      <c r="D41" s="579"/>
      <c r="E41" s="259">
        <f>E34*E39*60/7000/E40</f>
        <v>0.80689199016536717</v>
      </c>
      <c r="F41" s="99" t="s">
        <v>118</v>
      </c>
      <c r="G41" s="596" t="str">
        <f>CONCATENATE("= ",TEXT($E$34,"0.0000")," gr filt. PM/dscf x ",TEXT(E39,"00,000")," dscf/min x 60 min/hr x 1 lb/7,000 grain / ",TEXT(E40,"0.00")," ton dross/hr")</f>
        <v>= 0.0020 gr filt. PM/dscf x 64,918 dscf/min x 60 min/hr x 1 lb/7,000 grain / 1.38 ton dross/hr</v>
      </c>
      <c r="H41" s="596"/>
      <c r="I41" s="596"/>
      <c r="J41" s="596"/>
      <c r="K41" s="596"/>
      <c r="L41" s="73"/>
      <c r="M41" s="244"/>
      <c r="N41" s="244"/>
      <c r="O41" s="33"/>
      <c r="P41" s="33"/>
    </row>
    <row r="42" spans="1:16" ht="27.75" customHeight="1" x14ac:dyDescent="0.35">
      <c r="A42" s="114"/>
      <c r="B42" s="585" t="s">
        <v>598</v>
      </c>
      <c r="C42" s="585"/>
      <c r="D42" s="585"/>
      <c r="E42" s="260">
        <f>E37*E39*60/7000/E40</f>
        <v>0.75847847075544517</v>
      </c>
      <c r="F42" s="111" t="s">
        <v>118</v>
      </c>
      <c r="G42" s="613" t="str">
        <f>CONCATENATE("= ",TEXT($E$37,"0.0000")," gr filt. PM10/dscf x ",TEXT(E39,"00,000")," dscf/min x 60 min/hr x 1 lb/7,000 grain / ",TEXT(E40,"0.00")," ton dross/hr")</f>
        <v>= 0.0019 gr filt. PM10/dscf x 64,918 dscf/min x 60 min/hr x 1 lb/7,000 grain / 1.38 ton dross/hr</v>
      </c>
      <c r="H42" s="613"/>
      <c r="I42" s="613"/>
      <c r="J42" s="613"/>
      <c r="K42" s="613"/>
      <c r="L42" s="73"/>
      <c r="M42" s="244"/>
      <c r="N42" s="244"/>
      <c r="O42" s="33"/>
      <c r="P42" s="33"/>
    </row>
    <row r="43" spans="1:16" ht="29.25" customHeight="1" x14ac:dyDescent="0.35">
      <c r="A43" s="114"/>
      <c r="B43" s="579" t="s">
        <v>599</v>
      </c>
      <c r="C43" s="579"/>
      <c r="D43" s="579"/>
      <c r="E43" s="259">
        <f>E38*E39*60/7000/E40</f>
        <v>0.62937575232898657</v>
      </c>
      <c r="F43" s="99" t="s">
        <v>118</v>
      </c>
      <c r="G43" s="596" t="str">
        <f>CONCATENATE("= ",TEXT($E$38,"0.0000")," gr filt. PM2.5/dscf x ",TEXT(E39,"00,000")," dscf/min x 60 min/hr x 1 lb/7,000 grain / ",TEXT(E40,"0.00")," ton dross/hr")</f>
        <v>= 0.0016 gr filt. PM2.5/dscf x 64,918 dscf/min x 60 min/hr x 1 lb/7,000 grain / 1.38 ton dross/hr</v>
      </c>
      <c r="H43" s="596"/>
      <c r="I43" s="596"/>
      <c r="J43" s="596"/>
      <c r="K43" s="596"/>
      <c r="L43" s="73"/>
      <c r="M43" s="244"/>
      <c r="N43" s="244"/>
      <c r="O43" s="33"/>
      <c r="P43" s="33"/>
    </row>
    <row r="44" spans="1:16" ht="29.25" customHeight="1" x14ac:dyDescent="0.35">
      <c r="A44" s="114"/>
      <c r="B44" s="585" t="s">
        <v>600</v>
      </c>
      <c r="C44" s="641"/>
      <c r="D44" s="641"/>
      <c r="E44" s="261">
        <v>2.2000000000000002</v>
      </c>
      <c r="F44" s="117" t="s">
        <v>118</v>
      </c>
      <c r="G44" s="585" t="s">
        <v>601</v>
      </c>
      <c r="H44" s="585"/>
      <c r="I44" s="585"/>
      <c r="J44" s="585"/>
      <c r="K44" s="585"/>
      <c r="L44" s="73"/>
      <c r="M44" s="262"/>
      <c r="N44" s="263"/>
      <c r="O44" s="33"/>
      <c r="P44" s="33"/>
    </row>
    <row r="45" spans="1:16" ht="26.25" customHeight="1" x14ac:dyDescent="0.35">
      <c r="A45" s="114"/>
      <c r="B45" s="579" t="s">
        <v>602</v>
      </c>
      <c r="C45" s="636"/>
      <c r="D45" s="636"/>
      <c r="E45" s="497">
        <v>1.5</v>
      </c>
      <c r="F45" s="38" t="s">
        <v>118</v>
      </c>
      <c r="G45" s="579" t="s">
        <v>603</v>
      </c>
      <c r="H45" s="579"/>
      <c r="I45" s="579"/>
      <c r="J45" s="579"/>
      <c r="K45" s="579"/>
      <c r="L45" s="73"/>
      <c r="M45" s="262"/>
      <c r="N45" s="263"/>
      <c r="O45" s="33"/>
      <c r="P45" s="33"/>
    </row>
    <row r="46" spans="1:16" ht="28.5" customHeight="1" collapsed="1" x14ac:dyDescent="0.35">
      <c r="A46" s="114"/>
      <c r="B46" s="585" t="s">
        <v>121</v>
      </c>
      <c r="C46" s="585"/>
      <c r="D46" s="585"/>
      <c r="E46" s="290">
        <f>SUM(E44:E45)*E35</f>
        <v>3.4779999999999998</v>
      </c>
      <c r="F46" s="117" t="s">
        <v>118</v>
      </c>
      <c r="G46" s="587" t="str">
        <f>CONCATENATE("= SUM(",TEXT(E44,"0.00")," lb PM/ton from Drop Point, ", TEXT(E45,"0.00")," lb PM/ton from Truck Loadout) x ",TEXT(E35,"0.00")," lb filt. PM10/lb filt. PM")</f>
        <v>= SUM(2.20 lb PM/ton from Drop Point, 1.50 lb PM/ton from Truck Loadout) x 0.94 lb filt. PM10/lb filt. PM</v>
      </c>
      <c r="H46" s="587"/>
      <c r="I46" s="587"/>
      <c r="J46" s="587"/>
      <c r="K46" s="587"/>
      <c r="L46" s="73"/>
      <c r="M46" s="262"/>
      <c r="N46" s="263"/>
      <c r="O46" s="33"/>
      <c r="P46" s="33"/>
    </row>
    <row r="47" spans="1:16" ht="31.5" customHeight="1" collapsed="1" x14ac:dyDescent="0.35">
      <c r="A47" s="114"/>
      <c r="B47" s="579" t="s">
        <v>123</v>
      </c>
      <c r="C47" s="579"/>
      <c r="D47" s="579"/>
      <c r="E47" s="136">
        <f>SUM(E44:E45)*E36</f>
        <v>2.8860000000000001</v>
      </c>
      <c r="F47" s="38" t="s">
        <v>118</v>
      </c>
      <c r="G47" s="590" t="str">
        <f>CONCATENATE("= SUM(",TEXT(E44,"0.00")," lb PM/ton from Drop Point, ", TEXT(E45,"0.00")," lb PM/ton from Truck Loadout) x ",TEXT(E36,"0.00")," lb filt. PM2.5/lb filt. PM")</f>
        <v>= SUM(2.20 lb PM/ton from Drop Point, 1.50 lb PM/ton from Truck Loadout) x 0.78 lb filt. PM2.5/lb filt. PM</v>
      </c>
      <c r="H47" s="590"/>
      <c r="I47" s="590"/>
      <c r="J47" s="590"/>
      <c r="K47" s="590"/>
      <c r="L47" s="73"/>
      <c r="M47" s="262"/>
      <c r="N47" s="263"/>
      <c r="O47" s="33"/>
      <c r="P47" s="33"/>
    </row>
    <row r="48" spans="1:16" ht="32.25" customHeight="1" x14ac:dyDescent="0.35">
      <c r="A48" s="114"/>
      <c r="B48" s="585" t="s">
        <v>604</v>
      </c>
      <c r="C48" s="585"/>
      <c r="D48" s="585"/>
      <c r="E48" s="539">
        <f>1-E41/SUM(E44:E45)</f>
        <v>0.78192108373908997</v>
      </c>
      <c r="F48" s="256"/>
      <c r="G48" s="585" t="str">
        <f>CONCATENATE("= ","100% - ",TEXT(E41,"0.000")," lb cont. filt PM/ton / ",TEXT(SUM(E44:E45),"0.00")," lb uncont. filt. PM/ton")</f>
        <v>= 100% - 0.807 lb cont. filt PM/ton / 3.70 lb uncont. filt. PM/ton</v>
      </c>
      <c r="H48" s="585"/>
      <c r="I48" s="585"/>
      <c r="J48" s="585"/>
      <c r="K48" s="585"/>
      <c r="L48" s="73"/>
      <c r="M48" s="265"/>
      <c r="N48" s="254"/>
      <c r="O48" s="33"/>
      <c r="P48" s="33"/>
    </row>
    <row r="49" spans="1:16" ht="32.25" customHeight="1" x14ac:dyDescent="0.35">
      <c r="A49" s="114"/>
      <c r="L49" s="73"/>
      <c r="M49" s="265"/>
      <c r="N49" s="254"/>
      <c r="O49" s="33"/>
      <c r="P49" s="33"/>
    </row>
    <row r="50" spans="1:16" ht="32.25" customHeight="1" x14ac:dyDescent="0.35">
      <c r="A50" s="642" t="s">
        <v>896</v>
      </c>
      <c r="B50" s="642"/>
      <c r="C50" s="642"/>
      <c r="D50" s="642"/>
      <c r="E50" s="642"/>
      <c r="F50" s="642"/>
      <c r="G50" s="642"/>
      <c r="H50" s="642"/>
      <c r="I50" s="642"/>
      <c r="J50" s="642"/>
      <c r="K50" s="642"/>
      <c r="M50" s="265"/>
      <c r="N50" s="254"/>
      <c r="O50" s="33"/>
      <c r="P50" s="33"/>
    </row>
    <row r="51" spans="1:16" ht="32.25" customHeight="1" x14ac:dyDescent="0.35">
      <c r="A51" s="54" t="s">
        <v>91</v>
      </c>
      <c r="B51" s="596" t="s">
        <v>775</v>
      </c>
      <c r="C51" s="596"/>
      <c r="D51" s="596"/>
      <c r="E51" s="596"/>
      <c r="F51" s="596"/>
      <c r="G51" s="596"/>
      <c r="H51" s="596"/>
      <c r="I51" s="596"/>
      <c r="J51" s="596"/>
      <c r="K51" s="596"/>
      <c r="L51" s="96"/>
      <c r="M51" s="265"/>
      <c r="N51" s="254"/>
      <c r="O51" s="33"/>
      <c r="P51" s="33"/>
    </row>
    <row r="52" spans="1:16" ht="32.25" customHeight="1" x14ac:dyDescent="0.35">
      <c r="A52" s="114"/>
      <c r="B52" s="596"/>
      <c r="C52" s="596"/>
      <c r="D52" s="596"/>
      <c r="E52" s="596"/>
      <c r="F52" s="596"/>
      <c r="G52" s="596"/>
      <c r="H52" s="596"/>
      <c r="I52" s="596"/>
      <c r="J52" s="596"/>
      <c r="K52" s="596"/>
      <c r="L52" s="73"/>
      <c r="M52" s="265"/>
      <c r="N52" s="254"/>
      <c r="O52" s="33"/>
      <c r="P52" s="33"/>
    </row>
    <row r="53" spans="1:16" x14ac:dyDescent="0.35">
      <c r="A53" s="45"/>
      <c r="B53" s="45"/>
      <c r="C53" s="89" t="s">
        <v>89</v>
      </c>
      <c r="D53" s="45"/>
      <c r="E53" s="45" t="s">
        <v>87</v>
      </c>
      <c r="F53" s="90"/>
      <c r="G53" s="90"/>
      <c r="H53" s="90"/>
      <c r="I53" s="90"/>
      <c r="J53" s="90"/>
      <c r="K53" s="90"/>
      <c r="L53" s="73"/>
      <c r="M53" s="265"/>
      <c r="N53" s="254"/>
      <c r="O53" s="33"/>
      <c r="P53" s="33"/>
    </row>
    <row r="54" spans="1:16" ht="32.25" customHeight="1" x14ac:dyDescent="0.35">
      <c r="A54" s="622" t="s">
        <v>815</v>
      </c>
      <c r="B54" s="622"/>
      <c r="C54" s="622"/>
      <c r="D54" s="566">
        <v>4.9999999999999998E-7</v>
      </c>
      <c r="E54" s="321" t="s">
        <v>841</v>
      </c>
      <c r="F54" s="622" t="s">
        <v>842</v>
      </c>
      <c r="G54" s="622"/>
      <c r="H54" s="622"/>
      <c r="I54" s="622"/>
      <c r="J54" s="622"/>
      <c r="K54" s="622"/>
      <c r="L54" s="73"/>
      <c r="M54" s="265"/>
      <c r="N54" s="254"/>
      <c r="O54" s="33"/>
      <c r="P54" s="33"/>
    </row>
    <row r="55" spans="1:16" ht="32.25" customHeight="1" x14ac:dyDescent="0.35">
      <c r="A55" s="579" t="s">
        <v>816</v>
      </c>
      <c r="B55" s="579"/>
      <c r="C55" s="579"/>
      <c r="D55" s="566">
        <v>4.9999999999999998E-7</v>
      </c>
      <c r="E55" s="321" t="s">
        <v>843</v>
      </c>
      <c r="F55" s="579" t="s">
        <v>844</v>
      </c>
      <c r="G55" s="579"/>
      <c r="H55" s="579"/>
      <c r="I55" s="579"/>
      <c r="J55" s="579"/>
      <c r="K55" s="579"/>
      <c r="L55" s="73"/>
      <c r="M55" s="265"/>
      <c r="N55" s="254"/>
      <c r="O55" s="33"/>
      <c r="P55" s="33"/>
    </row>
    <row r="56" spans="1:16" ht="32.25" customHeight="1" x14ac:dyDescent="0.35">
      <c r="A56" s="579" t="s">
        <v>817</v>
      </c>
      <c r="B56" s="579"/>
      <c r="C56" s="579"/>
      <c r="D56" s="566">
        <v>2.7999999999999999E-6</v>
      </c>
      <c r="E56" s="321" t="s">
        <v>845</v>
      </c>
      <c r="F56" s="579" t="s">
        <v>846</v>
      </c>
      <c r="G56" s="579"/>
      <c r="H56" s="579"/>
      <c r="I56" s="579"/>
      <c r="J56" s="579"/>
      <c r="K56" s="579"/>
      <c r="L56" s="73"/>
      <c r="M56" s="265"/>
      <c r="N56" s="254"/>
      <c r="O56" s="33"/>
      <c r="P56" s="33"/>
    </row>
    <row r="57" spans="1:16" ht="32.25" customHeight="1" x14ac:dyDescent="0.35">
      <c r="A57" s="579" t="s">
        <v>818</v>
      </c>
      <c r="B57" s="579"/>
      <c r="C57" s="579"/>
      <c r="D57" s="566">
        <v>4.9999999999999998E-7</v>
      </c>
      <c r="E57" s="321" t="s">
        <v>847</v>
      </c>
      <c r="F57" s="579" t="s">
        <v>848</v>
      </c>
      <c r="G57" s="579"/>
      <c r="H57" s="579"/>
      <c r="I57" s="579"/>
      <c r="J57" s="579"/>
      <c r="K57" s="579"/>
      <c r="L57" s="73"/>
      <c r="M57" s="265"/>
      <c r="N57" s="254"/>
      <c r="O57" s="33"/>
      <c r="P57" s="33"/>
    </row>
    <row r="58" spans="1:16" ht="32.25" customHeight="1" x14ac:dyDescent="0.35">
      <c r="A58" s="579" t="s">
        <v>819</v>
      </c>
      <c r="B58" s="579"/>
      <c r="C58" s="579"/>
      <c r="D58" s="566">
        <v>4.6000000000000001E-4</v>
      </c>
      <c r="E58" s="321" t="s">
        <v>849</v>
      </c>
      <c r="F58" s="579" t="s">
        <v>850</v>
      </c>
      <c r="G58" s="579"/>
      <c r="H58" s="579"/>
      <c r="I58" s="579"/>
      <c r="J58" s="579"/>
      <c r="K58" s="579"/>
      <c r="L58" s="73"/>
      <c r="M58" s="265"/>
      <c r="N58" s="254"/>
      <c r="O58" s="33"/>
      <c r="P58" s="33"/>
    </row>
    <row r="59" spans="1:16" ht="32.25" customHeight="1" x14ac:dyDescent="0.35">
      <c r="A59" s="579" t="s">
        <v>820</v>
      </c>
      <c r="B59" s="579"/>
      <c r="C59" s="579"/>
      <c r="D59" s="566">
        <v>2.9999999999999999E-7</v>
      </c>
      <c r="E59" s="321" t="s">
        <v>851</v>
      </c>
      <c r="F59" s="579" t="s">
        <v>852</v>
      </c>
      <c r="G59" s="579"/>
      <c r="H59" s="579"/>
      <c r="I59" s="579"/>
      <c r="J59" s="579"/>
      <c r="K59" s="579"/>
      <c r="L59" s="73"/>
      <c r="M59" s="265"/>
      <c r="N59" s="254"/>
      <c r="O59" s="33"/>
      <c r="P59" s="33"/>
    </row>
    <row r="60" spans="1:16" ht="32.25" customHeight="1" x14ac:dyDescent="0.35">
      <c r="A60" s="579" t="s">
        <v>821</v>
      </c>
      <c r="B60" s="579"/>
      <c r="C60" s="579"/>
      <c r="D60" s="566">
        <v>1.9999999999999999E-6</v>
      </c>
      <c r="E60" s="321" t="s">
        <v>853</v>
      </c>
      <c r="F60" s="579" t="s">
        <v>854</v>
      </c>
      <c r="G60" s="579"/>
      <c r="H60" s="579"/>
      <c r="I60" s="579"/>
      <c r="J60" s="579"/>
      <c r="K60" s="579"/>
      <c r="L60" s="73"/>
      <c r="M60" s="265"/>
      <c r="N60" s="254"/>
      <c r="O60" s="33"/>
      <c r="P60" s="33"/>
    </row>
    <row r="61" spans="1:16" ht="32.25" customHeight="1" x14ac:dyDescent="0.35">
      <c r="A61" s="579" t="s">
        <v>822</v>
      </c>
      <c r="B61" s="579"/>
      <c r="C61" s="579"/>
      <c r="D61" s="566">
        <v>4.9000000000000005E-6</v>
      </c>
      <c r="E61" s="321" t="s">
        <v>855</v>
      </c>
      <c r="F61" s="579" t="s">
        <v>856</v>
      </c>
      <c r="G61" s="579"/>
      <c r="H61" s="579"/>
      <c r="I61" s="579"/>
      <c r="J61" s="579"/>
      <c r="K61" s="579"/>
      <c r="L61" s="73"/>
      <c r="M61" s="265"/>
      <c r="N61" s="254"/>
      <c r="O61" s="33"/>
      <c r="P61" s="33"/>
    </row>
    <row r="62" spans="1:16" ht="32.25" customHeight="1" x14ac:dyDescent="0.35">
      <c r="A62" s="579" t="s">
        <v>823</v>
      </c>
      <c r="B62" s="579"/>
      <c r="C62" s="579"/>
      <c r="D62" s="566">
        <v>3.3999999999999998E-3</v>
      </c>
      <c r="E62" s="321" t="s">
        <v>857</v>
      </c>
      <c r="F62" s="579" t="s">
        <v>858</v>
      </c>
      <c r="G62" s="579"/>
      <c r="H62" s="579"/>
      <c r="I62" s="579"/>
      <c r="J62" s="579"/>
      <c r="K62" s="579"/>
      <c r="L62" s="73"/>
      <c r="M62" s="265"/>
      <c r="N62" s="254"/>
      <c r="O62" s="33"/>
      <c r="P62" s="33"/>
    </row>
    <row r="63" spans="1:16" ht="39.65" customHeight="1" x14ac:dyDescent="0.35">
      <c r="A63" s="579" t="s">
        <v>824</v>
      </c>
      <c r="B63" s="579"/>
      <c r="C63" s="579"/>
      <c r="D63" s="566">
        <v>1E-8</v>
      </c>
      <c r="E63" s="321" t="s">
        <v>859</v>
      </c>
      <c r="F63" s="579" t="s">
        <v>860</v>
      </c>
      <c r="G63" s="579"/>
      <c r="H63" s="579"/>
      <c r="I63" s="579"/>
      <c r="J63" s="579"/>
      <c r="K63" s="579"/>
      <c r="L63" s="73"/>
      <c r="M63" s="265"/>
      <c r="N63" s="254"/>
      <c r="O63" s="33"/>
      <c r="P63" s="33"/>
    </row>
    <row r="64" spans="1:16" ht="32.25" customHeight="1" x14ac:dyDescent="0.35">
      <c r="A64" s="579" t="s">
        <v>825</v>
      </c>
      <c r="B64" s="579"/>
      <c r="C64" s="579"/>
      <c r="D64" s="566">
        <v>2.6999999999999999E-5</v>
      </c>
      <c r="E64" s="321" t="s">
        <v>861</v>
      </c>
      <c r="F64" s="579" t="s">
        <v>862</v>
      </c>
      <c r="G64" s="579"/>
      <c r="H64" s="579"/>
      <c r="I64" s="579"/>
      <c r="J64" s="579"/>
      <c r="K64" s="579"/>
      <c r="L64" s="73"/>
      <c r="M64" s="265"/>
      <c r="N64" s="254"/>
      <c r="O64" s="33"/>
      <c r="P64" s="33"/>
    </row>
    <row r="65" spans="1:16" ht="32.25" customHeight="1" x14ac:dyDescent="0.35">
      <c r="A65" s="579" t="s">
        <v>826</v>
      </c>
      <c r="B65" s="579"/>
      <c r="C65" s="579"/>
      <c r="D65" s="566">
        <v>4.9999999999999998E-7</v>
      </c>
      <c r="E65" s="321" t="s">
        <v>863</v>
      </c>
      <c r="F65" s="579" t="s">
        <v>864</v>
      </c>
      <c r="G65" s="579"/>
      <c r="H65" s="579"/>
      <c r="I65" s="579"/>
      <c r="J65" s="579"/>
      <c r="K65" s="579"/>
      <c r="L65" s="73"/>
      <c r="M65" s="265"/>
      <c r="N65" s="254"/>
      <c r="O65" s="33"/>
      <c r="P65" s="33"/>
    </row>
    <row r="66" spans="1:16" ht="45.75" customHeight="1" x14ac:dyDescent="0.35">
      <c r="A66" s="595" t="s">
        <v>342</v>
      </c>
      <c r="B66" s="595"/>
      <c r="C66" s="595"/>
      <c r="D66" s="566">
        <f>SUM(D54:D65)</f>
        <v>3.8990100000000001E-3</v>
      </c>
      <c r="E66" s="321" t="s">
        <v>343</v>
      </c>
      <c r="F66" s="579" t="s">
        <v>344</v>
      </c>
      <c r="G66" s="579"/>
      <c r="H66" s="579"/>
      <c r="I66" s="579"/>
      <c r="J66" s="579"/>
      <c r="K66" s="579"/>
      <c r="L66" s="519"/>
      <c r="M66" s="265"/>
      <c r="N66" s="254"/>
      <c r="O66" s="33"/>
      <c r="P66" s="33"/>
    </row>
    <row r="67" spans="1:16" ht="32.25" customHeight="1" x14ac:dyDescent="0.35">
      <c r="A67" s="114"/>
      <c r="L67" s="73"/>
      <c r="M67" s="265"/>
      <c r="N67" s="254"/>
      <c r="O67" s="33"/>
      <c r="P67" s="33"/>
    </row>
    <row r="68" spans="1:16" ht="32.25" customHeight="1" x14ac:dyDescent="0.35">
      <c r="A68" s="595" t="s">
        <v>828</v>
      </c>
      <c r="B68" s="595"/>
      <c r="C68" s="595"/>
      <c r="D68" s="113">
        <v>4.0344599508268355E-7</v>
      </c>
      <c r="E68" s="73" t="s">
        <v>867</v>
      </c>
      <c r="F68" s="579" t="s">
        <v>901</v>
      </c>
      <c r="G68" s="579"/>
      <c r="H68" s="579"/>
      <c r="I68" s="579"/>
      <c r="J68" s="579"/>
      <c r="K68" s="579"/>
      <c r="L68" s="519"/>
      <c r="M68" s="265"/>
      <c r="N68" s="254"/>
      <c r="O68" s="33"/>
      <c r="P68" s="33"/>
    </row>
    <row r="69" spans="1:16" ht="32.25" customHeight="1" x14ac:dyDescent="0.35">
      <c r="A69" s="595" t="s">
        <v>829</v>
      </c>
      <c r="B69" s="595"/>
      <c r="C69" s="595"/>
      <c r="D69" s="113">
        <v>4.0344599508268355E-7</v>
      </c>
      <c r="E69" s="73" t="s">
        <v>869</v>
      </c>
      <c r="F69" s="579" t="s">
        <v>902</v>
      </c>
      <c r="G69" s="579"/>
      <c r="H69" s="579"/>
      <c r="I69" s="579"/>
      <c r="J69" s="579"/>
      <c r="K69" s="579"/>
      <c r="L69" s="519"/>
      <c r="M69" s="265"/>
      <c r="N69" s="254"/>
      <c r="O69" s="33"/>
      <c r="P69" s="33"/>
    </row>
    <row r="70" spans="1:16" ht="32.25" customHeight="1" x14ac:dyDescent="0.35">
      <c r="A70" s="595" t="s">
        <v>830</v>
      </c>
      <c r="B70" s="595"/>
      <c r="C70" s="595"/>
      <c r="D70" s="113">
        <v>2.2592975724630278E-6</v>
      </c>
      <c r="E70" s="73" t="s">
        <v>871</v>
      </c>
      <c r="F70" s="579" t="s">
        <v>903</v>
      </c>
      <c r="G70" s="579"/>
      <c r="H70" s="579"/>
      <c r="I70" s="579"/>
      <c r="J70" s="579"/>
      <c r="K70" s="579"/>
      <c r="L70" s="519"/>
      <c r="M70" s="265"/>
      <c r="N70" s="254"/>
      <c r="O70" s="33"/>
      <c r="P70" s="33"/>
    </row>
    <row r="71" spans="1:16" ht="32.25" customHeight="1" x14ac:dyDescent="0.35">
      <c r="A71" s="595" t="s">
        <v>831</v>
      </c>
      <c r="B71" s="595"/>
      <c r="C71" s="595"/>
      <c r="D71" s="113">
        <v>4.0344599508268355E-7</v>
      </c>
      <c r="E71" s="73" t="s">
        <v>873</v>
      </c>
      <c r="F71" s="579" t="s">
        <v>904</v>
      </c>
      <c r="G71" s="579"/>
      <c r="H71" s="579"/>
      <c r="I71" s="579"/>
      <c r="J71" s="579"/>
      <c r="K71" s="579"/>
      <c r="L71" s="519"/>
      <c r="M71" s="265"/>
      <c r="N71" s="254"/>
      <c r="O71" s="33"/>
      <c r="P71" s="33"/>
    </row>
    <row r="72" spans="1:16" ht="32.25" customHeight="1" x14ac:dyDescent="0.35">
      <c r="A72" s="595" t="s">
        <v>832</v>
      </c>
      <c r="B72" s="595"/>
      <c r="C72" s="595"/>
      <c r="D72" s="113">
        <v>3.7117031547606892E-4</v>
      </c>
      <c r="E72" s="73" t="s">
        <v>875</v>
      </c>
      <c r="F72" s="579" t="s">
        <v>905</v>
      </c>
      <c r="G72" s="579"/>
      <c r="H72" s="579"/>
      <c r="I72" s="579"/>
      <c r="J72" s="579"/>
      <c r="K72" s="579"/>
      <c r="L72" s="519"/>
      <c r="M72" s="265"/>
      <c r="N72" s="254"/>
      <c r="O72" s="33"/>
      <c r="P72" s="33"/>
    </row>
    <row r="73" spans="1:16" ht="32.25" customHeight="1" x14ac:dyDescent="0.35">
      <c r="A73" s="595" t="s">
        <v>833</v>
      </c>
      <c r="B73" s="595"/>
      <c r="C73" s="595"/>
      <c r="D73" s="113">
        <v>2.4206759704961015E-7</v>
      </c>
      <c r="E73" s="73" t="s">
        <v>877</v>
      </c>
      <c r="F73" s="579" t="s">
        <v>906</v>
      </c>
      <c r="G73" s="579"/>
      <c r="H73" s="579"/>
      <c r="I73" s="579"/>
      <c r="J73" s="579"/>
      <c r="K73" s="579"/>
      <c r="L73" s="519"/>
      <c r="M73" s="265"/>
      <c r="N73" s="254"/>
      <c r="O73" s="33"/>
      <c r="P73" s="33"/>
    </row>
    <row r="74" spans="1:16" ht="32.25" customHeight="1" x14ac:dyDescent="0.35">
      <c r="A74" s="595" t="s">
        <v>834</v>
      </c>
      <c r="B74" s="595"/>
      <c r="C74" s="595"/>
      <c r="D74" s="113">
        <v>1.6137839803307342E-6</v>
      </c>
      <c r="E74" s="73" t="s">
        <v>879</v>
      </c>
      <c r="F74" s="579" t="s">
        <v>907</v>
      </c>
      <c r="G74" s="579"/>
      <c r="H74" s="579"/>
      <c r="I74" s="579"/>
      <c r="J74" s="579"/>
      <c r="K74" s="579"/>
      <c r="L74" s="519"/>
      <c r="M74" s="265"/>
      <c r="N74" s="254"/>
      <c r="O74" s="33"/>
      <c r="P74" s="33"/>
    </row>
    <row r="75" spans="1:16" ht="32.25" customHeight="1" x14ac:dyDescent="0.35">
      <c r="A75" s="595" t="s">
        <v>835</v>
      </c>
      <c r="B75" s="595"/>
      <c r="C75" s="595"/>
      <c r="D75" s="113">
        <v>3.9537707518102993E-6</v>
      </c>
      <c r="E75" s="73" t="s">
        <v>881</v>
      </c>
      <c r="F75" s="579" t="s">
        <v>908</v>
      </c>
      <c r="G75" s="579"/>
      <c r="H75" s="579"/>
      <c r="I75" s="579"/>
      <c r="J75" s="579"/>
      <c r="K75" s="579"/>
      <c r="L75" s="519"/>
      <c r="M75" s="265"/>
      <c r="N75" s="254"/>
      <c r="O75" s="33"/>
      <c r="P75" s="33"/>
    </row>
    <row r="76" spans="1:16" ht="32.25" customHeight="1" x14ac:dyDescent="0.35">
      <c r="A76" s="595" t="s">
        <v>836</v>
      </c>
      <c r="B76" s="595"/>
      <c r="C76" s="595"/>
      <c r="D76" s="113">
        <v>2.7434327665622482E-3</v>
      </c>
      <c r="E76" s="73" t="s">
        <v>883</v>
      </c>
      <c r="F76" s="579" t="s">
        <v>909</v>
      </c>
      <c r="G76" s="579"/>
      <c r="H76" s="579"/>
      <c r="I76" s="579"/>
      <c r="J76" s="579"/>
      <c r="K76" s="579"/>
      <c r="L76" s="519"/>
      <c r="M76" s="265"/>
      <c r="N76" s="254"/>
      <c r="O76" s="33"/>
      <c r="P76" s="33"/>
    </row>
    <row r="77" spans="1:16" ht="32.25" customHeight="1" x14ac:dyDescent="0.35">
      <c r="A77" s="595" t="s">
        <v>837</v>
      </c>
      <c r="B77" s="595"/>
      <c r="C77" s="595"/>
      <c r="D77" s="113">
        <v>8.0689199016536716E-9</v>
      </c>
      <c r="E77" s="73" t="s">
        <v>885</v>
      </c>
      <c r="F77" s="579" t="s">
        <v>910</v>
      </c>
      <c r="G77" s="579"/>
      <c r="H77" s="579"/>
      <c r="I77" s="579"/>
      <c r="J77" s="579"/>
      <c r="K77" s="579"/>
      <c r="L77" s="519"/>
      <c r="M77" s="265"/>
      <c r="N77" s="254"/>
      <c r="O77" s="33"/>
      <c r="P77" s="33"/>
    </row>
    <row r="78" spans="1:16" ht="32.25" customHeight="1" x14ac:dyDescent="0.35">
      <c r="A78" s="595" t="s">
        <v>838</v>
      </c>
      <c r="B78" s="595"/>
      <c r="C78" s="595"/>
      <c r="D78" s="113">
        <v>2.1786083734464913E-5</v>
      </c>
      <c r="E78" s="73" t="s">
        <v>887</v>
      </c>
      <c r="F78" s="579" t="s">
        <v>911</v>
      </c>
      <c r="G78" s="579"/>
      <c r="H78" s="579"/>
      <c r="I78" s="579"/>
      <c r="J78" s="579"/>
      <c r="K78" s="579"/>
      <c r="L78" s="519"/>
      <c r="M78" s="265"/>
      <c r="N78" s="254"/>
      <c r="O78" s="33"/>
      <c r="P78" s="33"/>
    </row>
    <row r="79" spans="1:16" ht="32.25" customHeight="1" x14ac:dyDescent="0.35">
      <c r="A79" s="595" t="s">
        <v>839</v>
      </c>
      <c r="B79" s="595"/>
      <c r="C79" s="595"/>
      <c r="D79" s="113">
        <v>4.0344599508268355E-7</v>
      </c>
      <c r="E79" s="73" t="s">
        <v>888</v>
      </c>
      <c r="F79" s="579" t="s">
        <v>912</v>
      </c>
      <c r="G79" s="579"/>
      <c r="H79" s="579"/>
      <c r="I79" s="579"/>
      <c r="J79" s="579"/>
      <c r="K79" s="579"/>
      <c r="L79" s="519"/>
      <c r="M79" s="265"/>
      <c r="N79" s="254"/>
      <c r="O79" s="33"/>
      <c r="P79" s="33"/>
    </row>
    <row r="80" spans="1:16" ht="32.25" customHeight="1" x14ac:dyDescent="0.35">
      <c r="A80" s="595" t="s">
        <v>345</v>
      </c>
      <c r="B80" s="595"/>
      <c r="C80" s="595"/>
      <c r="D80" s="113">
        <v>3.1460799385746685E-3</v>
      </c>
      <c r="E80" s="73" t="s">
        <v>346</v>
      </c>
      <c r="F80" s="595" t="s">
        <v>913</v>
      </c>
      <c r="G80" s="595"/>
      <c r="H80" s="595"/>
      <c r="I80" s="595"/>
      <c r="J80" s="595"/>
      <c r="K80" s="595"/>
      <c r="L80" s="595"/>
      <c r="M80" s="265"/>
      <c r="N80" s="254"/>
      <c r="O80" s="33"/>
      <c r="P80" s="33"/>
    </row>
    <row r="81" spans="1:24" ht="32.25" customHeight="1" x14ac:dyDescent="0.35">
      <c r="A81" s="114"/>
      <c r="L81" s="73"/>
      <c r="M81" s="265"/>
      <c r="N81" s="254"/>
      <c r="O81" s="33"/>
      <c r="P81" s="33"/>
    </row>
    <row r="82" spans="1:24" ht="15.5" x14ac:dyDescent="0.35">
      <c r="A82" s="560" t="s">
        <v>897</v>
      </c>
      <c r="B82" s="560"/>
      <c r="C82" s="147"/>
      <c r="D82" s="147"/>
      <c r="E82" s="147"/>
      <c r="F82" s="147"/>
      <c r="G82" s="147"/>
      <c r="H82" s="147"/>
      <c r="I82" s="147"/>
      <c r="J82" s="147"/>
      <c r="K82" s="147"/>
      <c r="L82" s="73"/>
      <c r="M82" s="82"/>
      <c r="N82" s="33"/>
      <c r="O82" s="33"/>
      <c r="P82" s="33"/>
    </row>
    <row r="83" spans="1:24" ht="60.75" customHeight="1" x14ac:dyDescent="0.35">
      <c r="A83" s="114" t="s">
        <v>91</v>
      </c>
      <c r="B83" s="579" t="s">
        <v>1213</v>
      </c>
      <c r="C83" s="579"/>
      <c r="D83" s="579"/>
      <c r="E83" s="579"/>
      <c r="F83" s="579"/>
      <c r="G83" s="579"/>
      <c r="H83" s="579"/>
      <c r="I83" s="579"/>
      <c r="J83" s="579"/>
      <c r="K83" s="579"/>
      <c r="L83" s="73"/>
      <c r="M83" s="82"/>
      <c r="N83" s="33"/>
      <c r="O83" s="33"/>
      <c r="P83" s="33"/>
    </row>
    <row r="84" spans="1:24" x14ac:dyDescent="0.35">
      <c r="A84" s="114"/>
      <c r="B84" s="38"/>
      <c r="C84" s="561"/>
      <c r="D84" s="194"/>
      <c r="E84" s="194"/>
      <c r="F84" s="562"/>
      <c r="G84" s="563"/>
      <c r="H84" s="562"/>
      <c r="I84" s="563"/>
      <c r="J84" s="38"/>
      <c r="K84" s="38"/>
      <c r="L84" s="73"/>
      <c r="M84" s="82"/>
      <c r="N84" s="33"/>
      <c r="O84" s="33"/>
      <c r="P84" s="33"/>
    </row>
    <row r="85" spans="1:24" x14ac:dyDescent="0.35">
      <c r="A85" s="114"/>
      <c r="B85" s="266" t="s">
        <v>86</v>
      </c>
      <c r="C85" s="130"/>
      <c r="D85" s="130"/>
      <c r="E85" s="267" t="s">
        <v>89</v>
      </c>
      <c r="F85" s="130"/>
      <c r="G85" s="130" t="s">
        <v>87</v>
      </c>
      <c r="H85" s="130"/>
      <c r="I85" s="130"/>
      <c r="J85" s="130"/>
      <c r="K85" s="45"/>
      <c r="L85" s="73"/>
      <c r="M85" s="268"/>
      <c r="N85" s="263"/>
      <c r="O85" s="33"/>
      <c r="P85" s="33"/>
    </row>
    <row r="86" spans="1:24" ht="26.25" customHeight="1" x14ac:dyDescent="0.35">
      <c r="A86" s="114"/>
      <c r="B86" s="579" t="s">
        <v>605</v>
      </c>
      <c r="C86" s="636"/>
      <c r="D86" s="636"/>
      <c r="E86" s="269">
        <v>0.9</v>
      </c>
      <c r="F86" s="38"/>
      <c r="G86" s="579" t="s">
        <v>606</v>
      </c>
      <c r="H86" s="579"/>
      <c r="I86" s="579"/>
      <c r="J86" s="579"/>
      <c r="K86" s="579"/>
      <c r="L86" s="73"/>
      <c r="M86" s="270"/>
      <c r="N86" s="263"/>
      <c r="O86" s="33"/>
      <c r="P86" s="33"/>
    </row>
    <row r="87" spans="1:24" ht="44.5" customHeight="1" x14ac:dyDescent="0.35">
      <c r="A87" s="114"/>
      <c r="B87" s="579" t="s">
        <v>163</v>
      </c>
      <c r="C87" s="636"/>
      <c r="D87" s="636"/>
      <c r="E87" s="564">
        <f>SUM(E44:E45)/$E$86*(1-$E$86)</f>
        <v>0.41111111111111109</v>
      </c>
      <c r="F87" s="38" t="s">
        <v>118</v>
      </c>
      <c r="G87" s="579" t="str">
        <f>CONCATENATE("= ",TEXT(SUM(E44:E45),"0.00")," lb uncont. filt. PM/ton / ",TEXT(E86,"00%")," capt. eff. x (1 - ",TEXT(E86,"00%")," capt. eff.)")</f>
        <v>= 3.70 lb uncont. filt. PM/ton / 90% capt. eff. x (1 - 90% capt. eff.)</v>
      </c>
      <c r="H87" s="579"/>
      <c r="I87" s="579"/>
      <c r="J87" s="579"/>
      <c r="K87" s="579"/>
      <c r="L87" s="73"/>
      <c r="M87" s="271"/>
      <c r="N87" s="263"/>
      <c r="O87" s="33"/>
      <c r="P87" s="33"/>
    </row>
    <row r="88" spans="1:24" ht="30" customHeight="1" x14ac:dyDescent="0.3">
      <c r="A88" s="114"/>
      <c r="B88" s="579" t="s">
        <v>165</v>
      </c>
      <c r="C88" s="636"/>
      <c r="D88" s="636"/>
      <c r="E88" s="564">
        <f>E46/$E$86*(1-$E$86)</f>
        <v>0.38644444444444431</v>
      </c>
      <c r="F88" s="38" t="s">
        <v>118</v>
      </c>
      <c r="G88" s="579" t="str">
        <f>CONCATENATE("= ",TEXT(E46,"0.00")," lb uncont. filt. PM10/ton / ",TEXT($E$86,"00%")," capt. eff. x (1 - ",TEXT($E$86,"00%")," capt. eff.)")</f>
        <v>= 3.48 lb uncont. filt. PM10/ton / 90% capt. eff. x (1 - 90% capt. eff.)</v>
      </c>
      <c r="H88" s="579"/>
      <c r="I88" s="579"/>
      <c r="J88" s="579"/>
      <c r="K88" s="579"/>
      <c r="L88" s="73"/>
      <c r="M88" s="271"/>
      <c r="N88" s="263"/>
      <c r="O88" s="33"/>
      <c r="P88" s="272"/>
      <c r="Q88" s="273"/>
      <c r="R88" s="274"/>
      <c r="S88" s="274"/>
      <c r="T88" s="274"/>
      <c r="U88" s="274"/>
      <c r="V88" s="275"/>
      <c r="W88" s="275"/>
      <c r="X88" s="275"/>
    </row>
    <row r="89" spans="1:24" ht="29.25" customHeight="1" x14ac:dyDescent="0.35">
      <c r="A89" s="114"/>
      <c r="B89" s="579" t="s">
        <v>166</v>
      </c>
      <c r="C89" s="636"/>
      <c r="D89" s="636"/>
      <c r="E89" s="564">
        <f>E47/E86*(1-E86)</f>
        <v>0.3206666666666666</v>
      </c>
      <c r="F89" s="38" t="s">
        <v>118</v>
      </c>
      <c r="G89" s="579" t="str">
        <f>CONCATENATE("= ",TEXT(E47,"0.00")," lb uncont. filt. PM2.5/ton / ",TEXT($E$86,"00%")," capt. eff. x (1 - ",TEXT($E$86,"00%")," capt. eff.)")</f>
        <v>= 2.89 lb uncont. filt. PM2.5/ton / 90% capt. eff. x (1 - 90% capt. eff.)</v>
      </c>
      <c r="H89" s="579"/>
      <c r="I89" s="579"/>
      <c r="J89" s="579"/>
      <c r="K89" s="579"/>
      <c r="L89" s="73"/>
      <c r="M89" s="271"/>
      <c r="N89" s="263"/>
      <c r="O89" s="33"/>
      <c r="P89" s="276"/>
      <c r="Q89" s="276"/>
      <c r="R89" s="262"/>
      <c r="S89" s="277"/>
      <c r="T89" s="262"/>
      <c r="U89" s="277"/>
      <c r="V89" s="278"/>
      <c r="W89" s="278"/>
      <c r="X89" s="278"/>
    </row>
    <row r="90" spans="1:24" ht="29.25" customHeight="1" x14ac:dyDescent="0.35">
      <c r="A90" s="114"/>
      <c r="B90" s="579" t="s">
        <v>914</v>
      </c>
      <c r="C90" s="579"/>
      <c r="D90" s="579"/>
      <c r="E90" s="565">
        <v>2.2927480041298401E-6</v>
      </c>
      <c r="F90" s="38" t="s">
        <v>118</v>
      </c>
      <c r="G90" s="579" t="s">
        <v>915</v>
      </c>
      <c r="H90" s="579"/>
      <c r="I90" s="579"/>
      <c r="J90" s="579"/>
      <c r="K90" s="579"/>
      <c r="L90" s="73"/>
      <c r="M90" s="271"/>
      <c r="N90" s="263"/>
      <c r="O90" s="33"/>
      <c r="P90" s="276"/>
      <c r="Q90" s="276"/>
      <c r="R90" s="262"/>
      <c r="S90" s="277"/>
      <c r="T90" s="262"/>
      <c r="U90" s="277"/>
      <c r="V90" s="278"/>
      <c r="W90" s="278"/>
      <c r="X90" s="278"/>
    </row>
    <row r="91" spans="1:24" ht="29.25" customHeight="1" x14ac:dyDescent="0.35">
      <c r="A91" s="114"/>
      <c r="B91" s="579" t="s">
        <v>916</v>
      </c>
      <c r="C91" s="579"/>
      <c r="D91" s="579"/>
      <c r="E91" s="565">
        <v>2.2927480041298401E-6</v>
      </c>
      <c r="F91" s="38" t="s">
        <v>118</v>
      </c>
      <c r="G91" s="579" t="s">
        <v>917</v>
      </c>
      <c r="H91" s="579"/>
      <c r="I91" s="579"/>
      <c r="J91" s="579"/>
      <c r="K91" s="579"/>
      <c r="L91" s="73"/>
      <c r="M91" s="271"/>
      <c r="N91" s="263"/>
      <c r="O91" s="33"/>
      <c r="P91" s="276"/>
      <c r="Q91" s="276"/>
      <c r="R91" s="262"/>
      <c r="S91" s="277"/>
      <c r="T91" s="262"/>
      <c r="U91" s="277"/>
      <c r="V91" s="278"/>
      <c r="W91" s="278"/>
      <c r="X91" s="278"/>
    </row>
    <row r="92" spans="1:24" ht="29.25" customHeight="1" x14ac:dyDescent="0.35">
      <c r="A92" s="114"/>
      <c r="B92" s="579" t="s">
        <v>918</v>
      </c>
      <c r="C92" s="579"/>
      <c r="D92" s="579"/>
      <c r="E92" s="565">
        <v>1.2839388823127104E-5</v>
      </c>
      <c r="F92" s="38" t="s">
        <v>118</v>
      </c>
      <c r="G92" s="579" t="s">
        <v>919</v>
      </c>
      <c r="H92" s="579"/>
      <c r="I92" s="579"/>
      <c r="J92" s="579"/>
      <c r="K92" s="579"/>
      <c r="L92" s="73"/>
      <c r="M92" s="271"/>
      <c r="N92" s="263"/>
      <c r="O92" s="33"/>
      <c r="P92" s="276"/>
      <c r="Q92" s="276"/>
      <c r="R92" s="262"/>
      <c r="S92" s="277"/>
      <c r="T92" s="262"/>
      <c r="U92" s="277"/>
      <c r="V92" s="278"/>
      <c r="W92" s="278"/>
      <c r="X92" s="278"/>
    </row>
    <row r="93" spans="1:24" ht="29.25" customHeight="1" x14ac:dyDescent="0.35">
      <c r="A93" s="114"/>
      <c r="B93" s="579" t="s">
        <v>920</v>
      </c>
      <c r="C93" s="579"/>
      <c r="D93" s="579"/>
      <c r="E93" s="565">
        <v>2.2927480041298401E-6</v>
      </c>
      <c r="F93" s="38" t="s">
        <v>118</v>
      </c>
      <c r="G93" s="579" t="s">
        <v>921</v>
      </c>
      <c r="H93" s="579"/>
      <c r="I93" s="579"/>
      <c r="J93" s="579"/>
      <c r="K93" s="579"/>
      <c r="L93" s="73"/>
      <c r="M93" s="271"/>
      <c r="N93" s="263"/>
      <c r="O93" s="33"/>
      <c r="P93" s="276"/>
      <c r="Q93" s="276"/>
      <c r="R93" s="262"/>
      <c r="S93" s="277"/>
      <c r="T93" s="262"/>
      <c r="U93" s="277"/>
      <c r="V93" s="278"/>
      <c r="W93" s="278"/>
      <c r="X93" s="278"/>
    </row>
    <row r="94" spans="1:24" ht="29.25" customHeight="1" x14ac:dyDescent="0.35">
      <c r="A94" s="114"/>
      <c r="B94" s="579" t="s">
        <v>922</v>
      </c>
      <c r="C94" s="579"/>
      <c r="D94" s="579"/>
      <c r="E94" s="565">
        <v>2.1093281637994529E-3</v>
      </c>
      <c r="F94" s="38" t="s">
        <v>118</v>
      </c>
      <c r="G94" s="579" t="s">
        <v>923</v>
      </c>
      <c r="H94" s="579"/>
      <c r="I94" s="579"/>
      <c r="J94" s="579"/>
      <c r="K94" s="579"/>
      <c r="L94" s="73"/>
      <c r="M94" s="271"/>
      <c r="N94" s="263"/>
      <c r="O94" s="33"/>
      <c r="P94" s="276"/>
      <c r="Q94" s="276"/>
      <c r="R94" s="262"/>
      <c r="S94" s="277"/>
      <c r="T94" s="262"/>
      <c r="U94" s="277"/>
      <c r="V94" s="278"/>
      <c r="W94" s="278"/>
      <c r="X94" s="278"/>
    </row>
    <row r="95" spans="1:24" ht="29.25" customHeight="1" x14ac:dyDescent="0.35">
      <c r="A95" s="114"/>
      <c r="B95" s="579" t="s">
        <v>924</v>
      </c>
      <c r="C95" s="579"/>
      <c r="D95" s="579"/>
      <c r="E95" s="565">
        <v>1.375648802477904E-6</v>
      </c>
      <c r="F95" s="38" t="s">
        <v>118</v>
      </c>
      <c r="G95" s="579" t="s">
        <v>925</v>
      </c>
      <c r="H95" s="579"/>
      <c r="I95" s="579"/>
      <c r="J95" s="579"/>
      <c r="K95" s="579"/>
      <c r="L95" s="73"/>
      <c r="M95" s="271"/>
      <c r="N95" s="263"/>
      <c r="O95" s="33"/>
      <c r="P95" s="276"/>
      <c r="Q95" s="276"/>
      <c r="R95" s="262"/>
      <c r="S95" s="277"/>
      <c r="T95" s="262"/>
      <c r="U95" s="277"/>
      <c r="V95" s="278"/>
      <c r="W95" s="278"/>
      <c r="X95" s="278"/>
    </row>
    <row r="96" spans="1:24" ht="29.25" customHeight="1" x14ac:dyDescent="0.35">
      <c r="A96" s="114"/>
      <c r="B96" s="579" t="s">
        <v>926</v>
      </c>
      <c r="C96" s="579"/>
      <c r="D96" s="579"/>
      <c r="E96" s="565">
        <v>9.1709920165193606E-6</v>
      </c>
      <c r="F96" s="38" t="s">
        <v>118</v>
      </c>
      <c r="G96" s="579" t="s">
        <v>927</v>
      </c>
      <c r="H96" s="579"/>
      <c r="I96" s="579"/>
      <c r="J96" s="579"/>
      <c r="K96" s="579"/>
      <c r="L96" s="73"/>
      <c r="M96" s="271"/>
      <c r="N96" s="263"/>
      <c r="O96" s="33"/>
      <c r="P96" s="276"/>
      <c r="Q96" s="276"/>
      <c r="R96" s="262"/>
      <c r="S96" s="277"/>
      <c r="T96" s="262"/>
      <c r="U96" s="277"/>
      <c r="V96" s="278"/>
      <c r="W96" s="278"/>
      <c r="X96" s="278"/>
    </row>
    <row r="97" spans="1:24" ht="29.25" customHeight="1" x14ac:dyDescent="0.35">
      <c r="A97" s="114"/>
      <c r="B97" s="579" t="s">
        <v>928</v>
      </c>
      <c r="C97" s="579"/>
      <c r="D97" s="579"/>
      <c r="E97" s="565">
        <v>2.2468930440472436E-5</v>
      </c>
      <c r="F97" s="38" t="s">
        <v>118</v>
      </c>
      <c r="G97" s="579" t="s">
        <v>929</v>
      </c>
      <c r="H97" s="579"/>
      <c r="I97" s="579"/>
      <c r="J97" s="579"/>
      <c r="K97" s="579"/>
      <c r="L97" s="73"/>
      <c r="M97" s="271"/>
      <c r="N97" s="263"/>
      <c r="O97" s="33"/>
      <c r="P97" s="276"/>
      <c r="Q97" s="276"/>
      <c r="R97" s="262"/>
      <c r="S97" s="277"/>
      <c r="T97" s="262"/>
      <c r="U97" s="277"/>
      <c r="V97" s="278"/>
      <c r="W97" s="278"/>
      <c r="X97" s="278"/>
    </row>
    <row r="98" spans="1:24" ht="29.25" customHeight="1" x14ac:dyDescent="0.35">
      <c r="A98" s="114"/>
      <c r="B98" s="579" t="s">
        <v>930</v>
      </c>
      <c r="C98" s="579"/>
      <c r="D98" s="579"/>
      <c r="E98" s="565">
        <v>1.5590686428082912E-2</v>
      </c>
      <c r="F98" s="38" t="s">
        <v>118</v>
      </c>
      <c r="G98" s="579" t="s">
        <v>931</v>
      </c>
      <c r="H98" s="579"/>
      <c r="I98" s="579"/>
      <c r="J98" s="579"/>
      <c r="K98" s="579"/>
      <c r="L98" s="73"/>
      <c r="M98" s="271"/>
      <c r="N98" s="263"/>
      <c r="O98" s="33"/>
      <c r="P98" s="276"/>
      <c r="Q98" s="276"/>
      <c r="R98" s="262"/>
      <c r="S98" s="277"/>
      <c r="T98" s="262"/>
      <c r="U98" s="277"/>
      <c r="V98" s="278"/>
      <c r="W98" s="278"/>
      <c r="X98" s="278"/>
    </row>
    <row r="99" spans="1:24" ht="29.25" customHeight="1" x14ac:dyDescent="0.35">
      <c r="A99" s="114"/>
      <c r="B99" s="579" t="s">
        <v>932</v>
      </c>
      <c r="C99" s="579"/>
      <c r="D99" s="579"/>
      <c r="E99" s="565">
        <v>4.5854960082596806E-8</v>
      </c>
      <c r="F99" s="38" t="s">
        <v>118</v>
      </c>
      <c r="G99" s="579" t="s">
        <v>933</v>
      </c>
      <c r="H99" s="579"/>
      <c r="I99" s="579"/>
      <c r="J99" s="579"/>
      <c r="K99" s="579"/>
      <c r="L99" s="73"/>
      <c r="M99" s="271"/>
      <c r="N99" s="263"/>
      <c r="O99" s="33"/>
      <c r="P99" s="276"/>
      <c r="Q99" s="276"/>
      <c r="R99" s="262"/>
      <c r="S99" s="277"/>
      <c r="T99" s="262"/>
      <c r="U99" s="277"/>
      <c r="V99" s="278"/>
      <c r="W99" s="278"/>
      <c r="X99" s="278"/>
    </row>
    <row r="100" spans="1:24" ht="29.25" customHeight="1" x14ac:dyDescent="0.35">
      <c r="A100" s="114"/>
      <c r="B100" s="579" t="s">
        <v>934</v>
      </c>
      <c r="C100" s="579"/>
      <c r="D100" s="579"/>
      <c r="E100" s="565">
        <v>1.2380839222301136E-4</v>
      </c>
      <c r="F100" s="38" t="s">
        <v>118</v>
      </c>
      <c r="G100" s="579" t="s">
        <v>935</v>
      </c>
      <c r="H100" s="579"/>
      <c r="I100" s="579"/>
      <c r="J100" s="579"/>
      <c r="K100" s="579"/>
      <c r="L100" s="73"/>
      <c r="M100" s="271"/>
      <c r="N100" s="263"/>
      <c r="O100" s="33"/>
      <c r="P100" s="276"/>
      <c r="Q100" s="276"/>
      <c r="R100" s="262"/>
      <c r="S100" s="277"/>
      <c r="T100" s="262"/>
      <c r="U100" s="277"/>
      <c r="V100" s="278"/>
      <c r="W100" s="278"/>
      <c r="X100" s="278"/>
    </row>
    <row r="101" spans="1:24" ht="29.25" customHeight="1" x14ac:dyDescent="0.35">
      <c r="A101" s="114"/>
      <c r="B101" s="579" t="s">
        <v>936</v>
      </c>
      <c r="C101" s="579"/>
      <c r="D101" s="579"/>
      <c r="E101" s="565">
        <v>2.2927480041298401E-6</v>
      </c>
      <c r="F101" s="38" t="s">
        <v>118</v>
      </c>
      <c r="G101" s="579" t="s">
        <v>937</v>
      </c>
      <c r="H101" s="579"/>
      <c r="I101" s="579"/>
      <c r="J101" s="579"/>
      <c r="K101" s="579"/>
      <c r="L101" s="73"/>
      <c r="M101" s="271"/>
      <c r="N101" s="263"/>
      <c r="O101" s="33"/>
      <c r="P101" s="276"/>
      <c r="Q101" s="276"/>
      <c r="R101" s="262"/>
      <c r="S101" s="277"/>
      <c r="T101" s="262"/>
      <c r="U101" s="277"/>
      <c r="V101" s="278"/>
      <c r="W101" s="278"/>
      <c r="X101" s="278"/>
    </row>
    <row r="102" spans="1:24" ht="29.25" customHeight="1" x14ac:dyDescent="0.35">
      <c r="A102" s="114"/>
      <c r="B102" s="579" t="s">
        <v>938</v>
      </c>
      <c r="C102" s="579"/>
      <c r="D102" s="579"/>
      <c r="E102" s="565">
        <v>1.7878894791164578E-2</v>
      </c>
      <c r="F102" s="38" t="s">
        <v>118</v>
      </c>
      <c r="G102" s="579" t="s">
        <v>939</v>
      </c>
      <c r="H102" s="579"/>
      <c r="I102" s="579"/>
      <c r="J102" s="579"/>
      <c r="K102" s="579"/>
      <c r="L102" s="73"/>
      <c r="M102" s="271"/>
      <c r="N102" s="263"/>
      <c r="O102" s="33"/>
      <c r="P102" s="276"/>
      <c r="Q102" s="276"/>
      <c r="R102" s="262"/>
      <c r="S102" s="277"/>
      <c r="T102" s="262"/>
      <c r="U102" s="277"/>
      <c r="V102" s="278"/>
      <c r="W102" s="278"/>
      <c r="X102" s="278"/>
    </row>
    <row r="103" spans="1:24" ht="29.25" customHeight="1" x14ac:dyDescent="0.35">
      <c r="A103" s="114"/>
      <c r="B103" s="579" t="s">
        <v>940</v>
      </c>
      <c r="C103" s="579"/>
      <c r="D103" s="579"/>
      <c r="E103" s="565">
        <v>2.5474977823664885E-7</v>
      </c>
      <c r="F103" s="38" t="s">
        <v>118</v>
      </c>
      <c r="G103" s="579" t="s">
        <v>941</v>
      </c>
      <c r="H103" s="579"/>
      <c r="I103" s="579"/>
      <c r="J103" s="579"/>
      <c r="K103" s="579"/>
      <c r="L103" s="73"/>
      <c r="M103" s="271"/>
      <c r="N103" s="263"/>
      <c r="O103" s="33"/>
      <c r="P103" s="276"/>
      <c r="Q103" s="276"/>
      <c r="R103" s="262"/>
      <c r="S103" s="277"/>
      <c r="T103" s="262"/>
      <c r="U103" s="277"/>
      <c r="V103" s="278"/>
      <c r="W103" s="278"/>
      <c r="X103" s="278"/>
    </row>
    <row r="104" spans="1:24" ht="29.25" customHeight="1" x14ac:dyDescent="0.35">
      <c r="A104" s="114"/>
      <c r="B104" s="579" t="s">
        <v>942</v>
      </c>
      <c r="C104" s="579"/>
      <c r="D104" s="579"/>
      <c r="E104" s="565">
        <v>2.5474977823664885E-7</v>
      </c>
      <c r="F104" s="38" t="s">
        <v>118</v>
      </c>
      <c r="G104" s="579" t="s">
        <v>943</v>
      </c>
      <c r="H104" s="579"/>
      <c r="I104" s="579"/>
      <c r="J104" s="579"/>
      <c r="K104" s="579"/>
      <c r="L104" s="73"/>
      <c r="M104" s="271"/>
      <c r="N104" s="263"/>
      <c r="O104" s="33"/>
      <c r="P104" s="276"/>
      <c r="Q104" s="276"/>
      <c r="R104" s="262"/>
      <c r="S104" s="277"/>
      <c r="T104" s="262"/>
      <c r="U104" s="277"/>
      <c r="V104" s="278"/>
      <c r="W104" s="278"/>
      <c r="X104" s="278"/>
    </row>
    <row r="105" spans="1:24" ht="29.25" customHeight="1" x14ac:dyDescent="0.35">
      <c r="A105" s="114"/>
      <c r="B105" s="579" t="s">
        <v>944</v>
      </c>
      <c r="C105" s="579"/>
      <c r="D105" s="579"/>
      <c r="E105" s="565">
        <v>1.4265987581252336E-6</v>
      </c>
      <c r="F105" s="38" t="s">
        <v>118</v>
      </c>
      <c r="G105" s="579" t="s">
        <v>945</v>
      </c>
      <c r="H105" s="579"/>
      <c r="I105" s="579"/>
      <c r="J105" s="579"/>
      <c r="K105" s="579"/>
      <c r="L105" s="73"/>
      <c r="M105" s="271"/>
      <c r="N105" s="263"/>
      <c r="O105" s="33"/>
      <c r="P105" s="276"/>
      <c r="Q105" s="276"/>
      <c r="R105" s="262"/>
      <c r="S105" s="277"/>
      <c r="T105" s="262"/>
      <c r="U105" s="277"/>
      <c r="V105" s="278"/>
      <c r="W105" s="278"/>
      <c r="X105" s="278"/>
    </row>
    <row r="106" spans="1:24" ht="29.25" customHeight="1" x14ac:dyDescent="0.35">
      <c r="A106" s="114"/>
      <c r="B106" s="579" t="s">
        <v>946</v>
      </c>
      <c r="C106" s="579"/>
      <c r="D106" s="579"/>
      <c r="E106" s="565">
        <v>2.5474977823664885E-7</v>
      </c>
      <c r="F106" s="38" t="s">
        <v>118</v>
      </c>
      <c r="G106" s="579" t="s">
        <v>947</v>
      </c>
      <c r="H106" s="579"/>
      <c r="I106" s="579"/>
      <c r="J106" s="579"/>
      <c r="K106" s="579"/>
      <c r="L106" s="73"/>
      <c r="M106" s="271"/>
      <c r="N106" s="263"/>
      <c r="O106" s="33"/>
      <c r="P106" s="276"/>
      <c r="Q106" s="276"/>
      <c r="R106" s="262"/>
      <c r="S106" s="277"/>
      <c r="T106" s="262"/>
      <c r="U106" s="277"/>
      <c r="V106" s="278"/>
      <c r="W106" s="278"/>
      <c r="X106" s="278"/>
    </row>
    <row r="107" spans="1:24" ht="29.25" customHeight="1" x14ac:dyDescent="0.35">
      <c r="A107" s="114"/>
      <c r="B107" s="579" t="s">
        <v>948</v>
      </c>
      <c r="C107" s="579"/>
      <c r="D107" s="579"/>
      <c r="E107" s="565">
        <v>2.343697959777169E-4</v>
      </c>
      <c r="F107" s="38" t="s">
        <v>118</v>
      </c>
      <c r="G107" s="579" t="s">
        <v>949</v>
      </c>
      <c r="H107" s="579"/>
      <c r="I107" s="579"/>
      <c r="J107" s="579"/>
      <c r="K107" s="579"/>
      <c r="L107" s="73"/>
      <c r="M107" s="271"/>
      <c r="N107" s="263"/>
      <c r="O107" s="33"/>
      <c r="P107" s="276"/>
      <c r="Q107" s="276"/>
      <c r="R107" s="262"/>
      <c r="S107" s="277"/>
      <c r="T107" s="262"/>
      <c r="U107" s="277"/>
      <c r="V107" s="278"/>
      <c r="W107" s="278"/>
      <c r="X107" s="278"/>
    </row>
    <row r="108" spans="1:24" ht="29.25" customHeight="1" x14ac:dyDescent="0.35">
      <c r="A108" s="114"/>
      <c r="B108" s="579" t="s">
        <v>950</v>
      </c>
      <c r="C108" s="579"/>
      <c r="D108" s="579"/>
      <c r="E108" s="565">
        <v>1.528498669419893E-7</v>
      </c>
      <c r="F108" s="38" t="s">
        <v>118</v>
      </c>
      <c r="G108" s="579" t="s">
        <v>951</v>
      </c>
      <c r="H108" s="579"/>
      <c r="I108" s="579"/>
      <c r="J108" s="579"/>
      <c r="K108" s="579"/>
      <c r="L108" s="73"/>
      <c r="M108" s="271"/>
      <c r="N108" s="263"/>
      <c r="O108" s="33"/>
      <c r="P108" s="276"/>
      <c r="Q108" s="276"/>
      <c r="R108" s="262"/>
      <c r="S108" s="277"/>
      <c r="T108" s="262"/>
      <c r="U108" s="277"/>
      <c r="V108" s="278"/>
      <c r="W108" s="278"/>
      <c r="X108" s="278"/>
    </row>
    <row r="109" spans="1:24" ht="29.25" customHeight="1" x14ac:dyDescent="0.35">
      <c r="A109" s="114"/>
      <c r="B109" s="579" t="s">
        <v>952</v>
      </c>
      <c r="C109" s="579"/>
      <c r="D109" s="579"/>
      <c r="E109" s="565">
        <v>1.0189991129465954E-6</v>
      </c>
      <c r="F109" s="38" t="s">
        <v>118</v>
      </c>
      <c r="G109" s="579" t="s">
        <v>953</v>
      </c>
      <c r="H109" s="579"/>
      <c r="I109" s="579"/>
      <c r="J109" s="579"/>
      <c r="K109" s="579"/>
      <c r="L109" s="73"/>
      <c r="M109" s="271"/>
      <c r="N109" s="263"/>
      <c r="O109" s="33"/>
      <c r="P109" s="276"/>
      <c r="Q109" s="276"/>
      <c r="R109" s="262"/>
      <c r="S109" s="277"/>
      <c r="T109" s="262"/>
      <c r="U109" s="277"/>
      <c r="V109" s="278"/>
      <c r="W109" s="278"/>
      <c r="X109" s="278"/>
    </row>
    <row r="110" spans="1:24" ht="29.25" customHeight="1" x14ac:dyDescent="0.35">
      <c r="A110" s="114"/>
      <c r="B110" s="579" t="s">
        <v>954</v>
      </c>
      <c r="C110" s="579"/>
      <c r="D110" s="579"/>
      <c r="E110" s="565">
        <v>2.4965478267191591E-6</v>
      </c>
      <c r="F110" s="38" t="s">
        <v>118</v>
      </c>
      <c r="G110" s="579" t="s">
        <v>955</v>
      </c>
      <c r="H110" s="579"/>
      <c r="I110" s="579"/>
      <c r="J110" s="579"/>
      <c r="K110" s="579"/>
      <c r="L110" s="73"/>
      <c r="M110" s="271"/>
      <c r="N110" s="263"/>
      <c r="O110" s="33"/>
      <c r="P110" s="276"/>
      <c r="Q110" s="276"/>
      <c r="R110" s="262"/>
      <c r="S110" s="277"/>
      <c r="T110" s="262"/>
      <c r="U110" s="277"/>
      <c r="V110" s="278"/>
      <c r="W110" s="278"/>
      <c r="X110" s="278"/>
    </row>
    <row r="111" spans="1:24" ht="29.25" customHeight="1" x14ac:dyDescent="0.35">
      <c r="A111" s="114"/>
      <c r="B111" s="579" t="s">
        <v>607</v>
      </c>
      <c r="C111" s="579"/>
      <c r="D111" s="579"/>
      <c r="E111" s="565">
        <v>1.732298492009212E-3</v>
      </c>
      <c r="F111" s="38" t="s">
        <v>118</v>
      </c>
      <c r="G111" s="579" t="s">
        <v>956</v>
      </c>
      <c r="H111" s="579"/>
      <c r="I111" s="579"/>
      <c r="J111" s="579"/>
      <c r="K111" s="579"/>
      <c r="L111" s="73"/>
      <c r="M111" s="271"/>
      <c r="N111" s="263"/>
      <c r="O111" s="33"/>
      <c r="P111" s="276"/>
      <c r="Q111" s="276"/>
      <c r="R111" s="262"/>
      <c r="S111" s="277"/>
      <c r="T111" s="262"/>
      <c r="U111" s="277"/>
      <c r="V111" s="278"/>
      <c r="W111" s="278"/>
      <c r="X111" s="278"/>
    </row>
    <row r="112" spans="1:24" ht="29.25" customHeight="1" x14ac:dyDescent="0.35">
      <c r="A112" s="114"/>
      <c r="B112" s="579" t="s">
        <v>957</v>
      </c>
      <c r="C112" s="579"/>
      <c r="D112" s="579"/>
      <c r="E112" s="565">
        <v>5.0949955647329773E-9</v>
      </c>
      <c r="F112" s="38" t="s">
        <v>118</v>
      </c>
      <c r="G112" s="579" t="s">
        <v>958</v>
      </c>
      <c r="H112" s="579"/>
      <c r="I112" s="579"/>
      <c r="J112" s="579"/>
      <c r="K112" s="579"/>
      <c r="L112" s="73"/>
      <c r="M112" s="271"/>
      <c r="N112" s="263"/>
      <c r="O112" s="33"/>
      <c r="P112" s="276"/>
      <c r="Q112" s="276"/>
      <c r="R112" s="262"/>
      <c r="S112" s="277"/>
      <c r="T112" s="262"/>
      <c r="U112" s="277"/>
      <c r="V112" s="278"/>
      <c r="W112" s="278"/>
      <c r="X112" s="278"/>
    </row>
    <row r="113" spans="1:24" ht="29.25" customHeight="1" x14ac:dyDescent="0.35">
      <c r="A113" s="114"/>
      <c r="B113" s="579" t="s">
        <v>959</v>
      </c>
      <c r="C113" s="579"/>
      <c r="D113" s="579"/>
      <c r="E113" s="565">
        <v>1.3756488024779036E-5</v>
      </c>
      <c r="F113" s="38" t="s">
        <v>118</v>
      </c>
      <c r="G113" s="579" t="s">
        <v>960</v>
      </c>
      <c r="H113" s="579"/>
      <c r="I113" s="579"/>
      <c r="J113" s="579"/>
      <c r="K113" s="579"/>
      <c r="L113" s="73"/>
      <c r="M113" s="271"/>
      <c r="N113" s="263"/>
      <c r="O113" s="33"/>
      <c r="P113" s="276"/>
      <c r="Q113" s="276"/>
      <c r="R113" s="262"/>
      <c r="S113" s="277"/>
      <c r="T113" s="262"/>
      <c r="U113" s="277"/>
      <c r="V113" s="278"/>
      <c r="W113" s="278"/>
      <c r="X113" s="278"/>
    </row>
    <row r="114" spans="1:24" ht="29.25" customHeight="1" x14ac:dyDescent="0.35">
      <c r="A114" s="114"/>
      <c r="B114" s="579" t="s">
        <v>961</v>
      </c>
      <c r="C114" s="579"/>
      <c r="D114" s="579"/>
      <c r="E114" s="565">
        <v>2.5474977823664885E-7</v>
      </c>
      <c r="F114" s="38" t="s">
        <v>118</v>
      </c>
      <c r="G114" s="579" t="s">
        <v>962</v>
      </c>
      <c r="H114" s="579"/>
      <c r="I114" s="579"/>
      <c r="J114" s="579"/>
      <c r="K114" s="579"/>
      <c r="L114" s="73"/>
      <c r="M114" s="271"/>
      <c r="N114" s="263"/>
      <c r="O114" s="33"/>
      <c r="P114" s="276"/>
      <c r="Q114" s="276"/>
      <c r="R114" s="262"/>
      <c r="S114" s="277"/>
      <c r="T114" s="262"/>
      <c r="U114" s="277"/>
      <c r="V114" s="278"/>
      <c r="W114" s="278"/>
      <c r="X114" s="278"/>
    </row>
    <row r="115" spans="1:24" ht="29.25" customHeight="1" x14ac:dyDescent="0.35">
      <c r="A115" s="114"/>
      <c r="B115" s="579" t="s">
        <v>963</v>
      </c>
      <c r="C115" s="579"/>
      <c r="D115" s="579"/>
      <c r="E115" s="565">
        <v>1.9865438656849498E-3</v>
      </c>
      <c r="F115" s="38" t="s">
        <v>118</v>
      </c>
      <c r="G115" s="579" t="s">
        <v>964</v>
      </c>
      <c r="H115" s="579"/>
      <c r="I115" s="579"/>
      <c r="J115" s="579"/>
      <c r="K115" s="579"/>
      <c r="L115" s="73"/>
      <c r="M115" s="271"/>
      <c r="N115" s="263"/>
      <c r="O115" s="33"/>
      <c r="P115" s="276"/>
      <c r="Q115" s="276"/>
      <c r="R115" s="262"/>
      <c r="S115" s="277"/>
      <c r="T115" s="262"/>
      <c r="U115" s="277"/>
      <c r="V115" s="278"/>
      <c r="W115" s="278"/>
      <c r="X115" s="278"/>
    </row>
    <row r="116" spans="1:24" ht="15" customHeight="1" x14ac:dyDescent="0.35">
      <c r="B116" s="73"/>
      <c r="C116" s="73"/>
      <c r="D116" s="73"/>
      <c r="E116" s="96"/>
      <c r="F116" s="73"/>
      <c r="G116" s="73"/>
      <c r="I116" s="73"/>
      <c r="J116" s="73"/>
      <c r="K116" s="73"/>
      <c r="L116" s="73"/>
      <c r="M116" s="43"/>
      <c r="O116" s="238"/>
      <c r="P116" s="33"/>
    </row>
    <row r="117" spans="1:24" s="44" customFormat="1" ht="15.75" customHeight="1" x14ac:dyDescent="0.35">
      <c r="A117" s="72" t="s">
        <v>898</v>
      </c>
      <c r="B117" s="50"/>
      <c r="C117" s="72"/>
      <c r="D117" s="72"/>
      <c r="E117" s="42"/>
      <c r="F117" s="42"/>
      <c r="G117" s="42"/>
      <c r="H117" s="42"/>
      <c r="I117" s="42"/>
      <c r="J117" s="42"/>
      <c r="K117" s="42"/>
      <c r="L117" s="42"/>
      <c r="M117" s="234"/>
      <c r="N117" s="234"/>
      <c r="O117" s="238"/>
    </row>
    <row r="118" spans="1:24" ht="15" customHeight="1" x14ac:dyDescent="0.35">
      <c r="O118" s="238"/>
      <c r="P118" s="33"/>
    </row>
    <row r="119" spans="1:24" ht="15" customHeight="1" x14ac:dyDescent="0.35">
      <c r="A119" s="74" t="s">
        <v>899</v>
      </c>
      <c r="B119" s="74"/>
      <c r="C119" s="75"/>
      <c r="M119" s="33"/>
      <c r="N119" s="33"/>
      <c r="O119" s="33"/>
      <c r="P119" s="33"/>
    </row>
    <row r="120" spans="1:24" ht="14.25" customHeight="1" x14ac:dyDescent="0.35">
      <c r="A120" s="114" t="s">
        <v>91</v>
      </c>
      <c r="B120" s="579" t="s">
        <v>135</v>
      </c>
      <c r="C120" s="579"/>
      <c r="D120" s="579"/>
      <c r="E120" s="625"/>
      <c r="F120" s="579"/>
      <c r="G120" s="579"/>
      <c r="H120" s="579"/>
      <c r="I120" s="579"/>
      <c r="J120" s="579"/>
      <c r="K120" s="579"/>
      <c r="L120" s="73"/>
      <c r="M120" s="82"/>
      <c r="N120" s="33"/>
      <c r="O120" s="33"/>
      <c r="P120" s="33"/>
    </row>
    <row r="121" spans="1:24" ht="15" customHeight="1" x14ac:dyDescent="0.35">
      <c r="O121" s="238"/>
      <c r="P121" s="33"/>
    </row>
    <row r="122" spans="1:24" ht="53.25" customHeight="1" x14ac:dyDescent="0.3">
      <c r="D122" s="153" t="s">
        <v>402</v>
      </c>
      <c r="H122" s="155" t="s">
        <v>137</v>
      </c>
      <c r="I122" s="155" t="s">
        <v>138</v>
      </c>
      <c r="J122" s="602" t="s">
        <v>608</v>
      </c>
      <c r="K122" s="581"/>
      <c r="O122" s="238"/>
      <c r="P122" s="33"/>
    </row>
    <row r="123" spans="1:24" ht="15" customHeight="1" x14ac:dyDescent="0.35">
      <c r="B123" s="90" t="s">
        <v>140</v>
      </c>
      <c r="C123" s="90"/>
      <c r="D123" s="156" t="s">
        <v>141</v>
      </c>
      <c r="E123" s="157" t="s">
        <v>142</v>
      </c>
      <c r="F123" s="158"/>
      <c r="G123" s="45"/>
      <c r="H123" s="160" t="s">
        <v>143</v>
      </c>
      <c r="I123" s="160" t="s">
        <v>144</v>
      </c>
      <c r="J123" s="160" t="s">
        <v>145</v>
      </c>
      <c r="K123" s="156" t="s">
        <v>146</v>
      </c>
      <c r="O123" s="238"/>
      <c r="P123" s="33"/>
    </row>
    <row r="124" spans="1:24" ht="15" customHeight="1" x14ac:dyDescent="0.35">
      <c r="B124" s="33" t="s">
        <v>152</v>
      </c>
      <c r="D124" s="78">
        <f>$E$41</f>
        <v>0.80689199016536717</v>
      </c>
      <c r="E124" s="76" t="s">
        <v>118</v>
      </c>
      <c r="F124" s="169" t="s">
        <v>567</v>
      </c>
      <c r="H124" s="279">
        <f>$E$21</f>
        <v>1.3792187499999999</v>
      </c>
      <c r="I124" s="171">
        <f t="shared" ref="I124:I139" si="0">$E$25</f>
        <v>12081.956249999999</v>
      </c>
      <c r="J124" s="172">
        <f>D124*H124</f>
        <v>1.1128805620608899</v>
      </c>
      <c r="K124" s="172">
        <f>D124*I124/2000</f>
        <v>4.8744168618266972</v>
      </c>
      <c r="O124" s="238"/>
      <c r="P124" s="33"/>
    </row>
    <row r="125" spans="1:24" ht="15" customHeight="1" x14ac:dyDescent="0.35">
      <c r="B125" s="33" t="s">
        <v>154</v>
      </c>
      <c r="D125" s="78">
        <f>$E$42</f>
        <v>0.75847847075544517</v>
      </c>
      <c r="E125" s="78" t="s">
        <v>118</v>
      </c>
      <c r="F125" s="169" t="s">
        <v>169</v>
      </c>
      <c r="H125" s="279">
        <f>$E$21</f>
        <v>1.3792187499999999</v>
      </c>
      <c r="I125" s="171">
        <f t="shared" si="0"/>
        <v>12081.956249999999</v>
      </c>
      <c r="J125" s="172">
        <f>D125*H125</f>
        <v>1.0461077283372366</v>
      </c>
      <c r="K125" s="172">
        <f>D125*I125/2000</f>
        <v>4.5819518501170959</v>
      </c>
      <c r="O125" s="238"/>
      <c r="P125" s="33"/>
    </row>
    <row r="126" spans="1:24" ht="15" customHeight="1" x14ac:dyDescent="0.35">
      <c r="B126" s="33" t="s">
        <v>156</v>
      </c>
      <c r="D126" s="78">
        <f>$E$43</f>
        <v>0.62937575232898657</v>
      </c>
      <c r="E126" s="76" t="s">
        <v>118</v>
      </c>
      <c r="F126" s="169" t="s">
        <v>169</v>
      </c>
      <c r="H126" s="279">
        <f>$E$21</f>
        <v>1.3792187499999999</v>
      </c>
      <c r="I126" s="171">
        <f t="shared" si="0"/>
        <v>12081.956249999999</v>
      </c>
      <c r="J126" s="172">
        <f>D126*H126</f>
        <v>0.86804683840749441</v>
      </c>
      <c r="K126" s="172">
        <f>D126*I126/2000</f>
        <v>3.8020451522248253</v>
      </c>
      <c r="O126" s="238"/>
      <c r="P126" s="33"/>
    </row>
    <row r="127" spans="1:24" ht="15" customHeight="1" x14ac:dyDescent="0.35">
      <c r="B127" s="33" t="s">
        <v>179</v>
      </c>
      <c r="D127" s="113">
        <f t="shared" ref="D127:D139" si="1">D68</f>
        <v>4.0344599508268355E-7</v>
      </c>
      <c r="E127" s="76" t="s">
        <v>118</v>
      </c>
      <c r="F127" s="175" t="s">
        <v>409</v>
      </c>
      <c r="H127" s="279">
        <f t="shared" ref="H127:H139" si="2">$E$21</f>
        <v>1.3792187499999999</v>
      </c>
      <c r="I127" s="171">
        <f t="shared" si="0"/>
        <v>12081.956249999999</v>
      </c>
      <c r="J127" s="306">
        <f>D127*H127</f>
        <v>5.5644028103044489E-7</v>
      </c>
      <c r="K127" s="306">
        <f t="shared" ref="K127:K138" si="3">D127*I127/2000</f>
        <v>2.4372084309133484E-6</v>
      </c>
      <c r="O127" s="238"/>
      <c r="P127" s="33"/>
    </row>
    <row r="128" spans="1:24" ht="15" customHeight="1" x14ac:dyDescent="0.35">
      <c r="B128" s="33" t="s">
        <v>180</v>
      </c>
      <c r="D128" s="113">
        <f t="shared" si="1"/>
        <v>4.0344599508268355E-7</v>
      </c>
      <c r="E128" s="76" t="s">
        <v>118</v>
      </c>
      <c r="F128" s="175" t="s">
        <v>409</v>
      </c>
      <c r="H128" s="279">
        <f t="shared" si="2"/>
        <v>1.3792187499999999</v>
      </c>
      <c r="I128" s="171">
        <f t="shared" si="0"/>
        <v>12081.956249999999</v>
      </c>
      <c r="J128" s="306">
        <f t="shared" ref="J128:J139" si="4">D128*H128</f>
        <v>5.5644028103044489E-7</v>
      </c>
      <c r="K128" s="306">
        <f t="shared" si="3"/>
        <v>2.4372084309133484E-6</v>
      </c>
      <c r="O128" s="238"/>
      <c r="P128" s="33"/>
    </row>
    <row r="129" spans="1:16" ht="15" customHeight="1" x14ac:dyDescent="0.35">
      <c r="B129" s="33" t="s">
        <v>181</v>
      </c>
      <c r="D129" s="113">
        <f t="shared" si="1"/>
        <v>2.2592975724630278E-6</v>
      </c>
      <c r="E129" s="76" t="s">
        <v>118</v>
      </c>
      <c r="F129" s="175" t="s">
        <v>409</v>
      </c>
      <c r="H129" s="279">
        <f t="shared" si="2"/>
        <v>1.3792187499999999</v>
      </c>
      <c r="I129" s="171">
        <f t="shared" si="0"/>
        <v>12081.956249999999</v>
      </c>
      <c r="J129" s="306">
        <f t="shared" si="4"/>
        <v>3.1160655737704913E-6</v>
      </c>
      <c r="K129" s="306">
        <f t="shared" si="3"/>
        <v>1.3648367213114753E-5</v>
      </c>
      <c r="O129" s="238"/>
      <c r="P129" s="33"/>
    </row>
    <row r="130" spans="1:16" ht="15" customHeight="1" x14ac:dyDescent="0.35">
      <c r="B130" s="33" t="s">
        <v>182</v>
      </c>
      <c r="D130" s="113">
        <f t="shared" si="1"/>
        <v>4.0344599508268355E-7</v>
      </c>
      <c r="E130" s="76" t="s">
        <v>118</v>
      </c>
      <c r="F130" s="175" t="s">
        <v>409</v>
      </c>
      <c r="H130" s="279">
        <f t="shared" si="2"/>
        <v>1.3792187499999999</v>
      </c>
      <c r="I130" s="171">
        <f t="shared" si="0"/>
        <v>12081.956249999999</v>
      </c>
      <c r="J130" s="306">
        <f t="shared" si="4"/>
        <v>5.5644028103044489E-7</v>
      </c>
      <c r="K130" s="306">
        <f t="shared" si="3"/>
        <v>2.4372084309133484E-6</v>
      </c>
      <c r="O130" s="238"/>
      <c r="P130" s="33"/>
    </row>
    <row r="131" spans="1:16" ht="15" customHeight="1" x14ac:dyDescent="0.35">
      <c r="B131" s="33" t="s">
        <v>183</v>
      </c>
      <c r="D131" s="113">
        <f t="shared" si="1"/>
        <v>3.7117031547606892E-4</v>
      </c>
      <c r="E131" s="76" t="s">
        <v>118</v>
      </c>
      <c r="F131" s="175" t="s">
        <v>409</v>
      </c>
      <c r="H131" s="279">
        <f t="shared" si="2"/>
        <v>1.3792187499999999</v>
      </c>
      <c r="I131" s="171">
        <f t="shared" si="0"/>
        <v>12081.956249999999</v>
      </c>
      <c r="J131" s="306">
        <f t="shared" si="4"/>
        <v>5.1192505854800942E-4</v>
      </c>
      <c r="K131" s="306">
        <f t="shared" si="3"/>
        <v>2.242231756440281E-3</v>
      </c>
      <c r="O131" s="238"/>
      <c r="P131" s="33"/>
    </row>
    <row r="132" spans="1:16" ht="15" customHeight="1" x14ac:dyDescent="0.35">
      <c r="B132" s="33" t="s">
        <v>184</v>
      </c>
      <c r="D132" s="113">
        <f t="shared" si="1"/>
        <v>2.4206759704961015E-7</v>
      </c>
      <c r="E132" s="76" t="s">
        <v>118</v>
      </c>
      <c r="F132" s="175" t="s">
        <v>409</v>
      </c>
      <c r="H132" s="279">
        <f t="shared" si="2"/>
        <v>1.3792187499999999</v>
      </c>
      <c r="I132" s="171">
        <f t="shared" si="0"/>
        <v>12081.956249999999</v>
      </c>
      <c r="J132" s="306">
        <f t="shared" si="4"/>
        <v>3.3386416861826701E-7</v>
      </c>
      <c r="K132" s="306">
        <f t="shared" si="3"/>
        <v>1.4623250585480094E-6</v>
      </c>
      <c r="O132" s="238"/>
      <c r="P132" s="33"/>
    </row>
    <row r="133" spans="1:16" ht="15" customHeight="1" x14ac:dyDescent="0.35">
      <c r="B133" s="33" t="s">
        <v>185</v>
      </c>
      <c r="D133" s="113">
        <f t="shared" si="1"/>
        <v>1.6137839803307342E-6</v>
      </c>
      <c r="E133" s="76" t="s">
        <v>118</v>
      </c>
      <c r="F133" s="175" t="s">
        <v>409</v>
      </c>
      <c r="H133" s="279">
        <f t="shared" si="2"/>
        <v>1.3792187499999999</v>
      </c>
      <c r="I133" s="171">
        <f t="shared" si="0"/>
        <v>12081.956249999999</v>
      </c>
      <c r="J133" s="306">
        <f t="shared" si="4"/>
        <v>2.2257611241217796E-6</v>
      </c>
      <c r="K133" s="306">
        <f t="shared" si="3"/>
        <v>9.7488337236533938E-6</v>
      </c>
      <c r="O133" s="238"/>
      <c r="P133" s="33"/>
    </row>
    <row r="134" spans="1:16" ht="15" customHeight="1" x14ac:dyDescent="0.35">
      <c r="B134" s="33" t="s">
        <v>186</v>
      </c>
      <c r="D134" s="113">
        <f t="shared" si="1"/>
        <v>3.9537707518102993E-6</v>
      </c>
      <c r="E134" s="76" t="s">
        <v>118</v>
      </c>
      <c r="F134" s="175" t="s">
        <v>409</v>
      </c>
      <c r="H134" s="279">
        <f t="shared" si="2"/>
        <v>1.3792187499999999</v>
      </c>
      <c r="I134" s="171">
        <f t="shared" si="0"/>
        <v>12081.956249999999</v>
      </c>
      <c r="J134" s="306">
        <f t="shared" si="4"/>
        <v>5.4531147540983612E-6</v>
      </c>
      <c r="K134" s="306">
        <f t="shared" si="3"/>
        <v>2.3884642622950821E-5</v>
      </c>
      <c r="O134" s="238"/>
      <c r="P134" s="33"/>
    </row>
    <row r="135" spans="1:16" ht="15" customHeight="1" x14ac:dyDescent="0.35">
      <c r="B135" s="33" t="s">
        <v>187</v>
      </c>
      <c r="D135" s="113">
        <f t="shared" si="1"/>
        <v>2.7434327665622482E-3</v>
      </c>
      <c r="E135" s="76" t="s">
        <v>118</v>
      </c>
      <c r="F135" s="175" t="s">
        <v>409</v>
      </c>
      <c r="H135" s="279">
        <f t="shared" si="2"/>
        <v>1.3792187499999999</v>
      </c>
      <c r="I135" s="171">
        <f t="shared" si="0"/>
        <v>12081.956249999999</v>
      </c>
      <c r="J135" s="306">
        <f t="shared" si="4"/>
        <v>3.7837939110070256E-3</v>
      </c>
      <c r="K135" s="306">
        <f t="shared" si="3"/>
        <v>1.6573017330210771E-2</v>
      </c>
      <c r="O135" s="238"/>
      <c r="P135" s="33"/>
    </row>
    <row r="136" spans="1:16" ht="15" customHeight="1" x14ac:dyDescent="0.35">
      <c r="B136" s="33" t="s">
        <v>188</v>
      </c>
      <c r="D136" s="113">
        <f t="shared" si="1"/>
        <v>8.0689199016536716E-9</v>
      </c>
      <c r="E136" s="76" t="s">
        <v>118</v>
      </c>
      <c r="F136" s="175" t="s">
        <v>409</v>
      </c>
      <c r="H136" s="279">
        <f t="shared" si="2"/>
        <v>1.3792187499999999</v>
      </c>
      <c r="I136" s="171">
        <f t="shared" si="0"/>
        <v>12081.956249999999</v>
      </c>
      <c r="J136" s="306">
        <f t="shared" si="4"/>
        <v>1.11288056206089E-8</v>
      </c>
      <c r="K136" s="306">
        <f t="shared" si="3"/>
        <v>4.8744168618266981E-8</v>
      </c>
      <c r="O136" s="238"/>
      <c r="P136" s="33"/>
    </row>
    <row r="137" spans="1:16" ht="15" customHeight="1" x14ac:dyDescent="0.35">
      <c r="B137" s="33" t="s">
        <v>191</v>
      </c>
      <c r="D137" s="113">
        <f t="shared" si="1"/>
        <v>2.1786083734464913E-5</v>
      </c>
      <c r="E137" s="76" t="s">
        <v>118</v>
      </c>
      <c r="F137" s="175" t="s">
        <v>409</v>
      </c>
      <c r="H137" s="279">
        <f t="shared" si="2"/>
        <v>1.3792187499999999</v>
      </c>
      <c r="I137" s="171">
        <f t="shared" si="0"/>
        <v>12081.956249999999</v>
      </c>
      <c r="J137" s="306">
        <f t="shared" si="4"/>
        <v>3.0047775175644027E-5</v>
      </c>
      <c r="K137" s="306">
        <f t="shared" si="3"/>
        <v>1.3160925526932085E-4</v>
      </c>
      <c r="O137" s="238"/>
      <c r="P137" s="33"/>
    </row>
    <row r="138" spans="1:16" ht="15" customHeight="1" x14ac:dyDescent="0.35">
      <c r="B138" s="33" t="s">
        <v>192</v>
      </c>
      <c r="D138" s="113">
        <f t="shared" si="1"/>
        <v>4.0344599508268355E-7</v>
      </c>
      <c r="E138" s="76" t="s">
        <v>118</v>
      </c>
      <c r="F138" s="175" t="s">
        <v>409</v>
      </c>
      <c r="H138" s="279">
        <f t="shared" si="2"/>
        <v>1.3792187499999999</v>
      </c>
      <c r="I138" s="171">
        <f t="shared" si="0"/>
        <v>12081.956249999999</v>
      </c>
      <c r="J138" s="306">
        <f t="shared" si="4"/>
        <v>5.5644028103044489E-7</v>
      </c>
      <c r="K138" s="306">
        <f t="shared" si="3"/>
        <v>2.4372084309133484E-6</v>
      </c>
      <c r="O138" s="238"/>
      <c r="P138" s="33"/>
    </row>
    <row r="139" spans="1:16" ht="15" customHeight="1" x14ac:dyDescent="0.35">
      <c r="B139" s="33" t="s">
        <v>193</v>
      </c>
      <c r="D139" s="113">
        <f t="shared" si="1"/>
        <v>3.1460799385746685E-3</v>
      </c>
      <c r="E139" s="76" t="s">
        <v>118</v>
      </c>
      <c r="F139" s="175" t="s">
        <v>409</v>
      </c>
      <c r="H139" s="279">
        <f t="shared" si="2"/>
        <v>1.3792187499999999</v>
      </c>
      <c r="I139" s="171">
        <f t="shared" si="0"/>
        <v>12081.956249999999</v>
      </c>
      <c r="J139" s="306">
        <f t="shared" si="4"/>
        <v>4.3391324402810311E-3</v>
      </c>
      <c r="K139" s="306">
        <f>D139*I139/2000</f>
        <v>1.9005400088430914E-2</v>
      </c>
      <c r="O139" s="238"/>
      <c r="P139" s="33"/>
    </row>
    <row r="140" spans="1:16" ht="15" customHeight="1" x14ac:dyDescent="0.35">
      <c r="O140" s="238"/>
      <c r="P140" s="33"/>
    </row>
    <row r="141" spans="1:16" ht="15" customHeight="1" x14ac:dyDescent="0.35">
      <c r="A141" s="74" t="s">
        <v>900</v>
      </c>
      <c r="B141" s="74"/>
      <c r="C141" s="75"/>
      <c r="E141" s="48"/>
      <c r="M141" s="33"/>
      <c r="N141" s="33"/>
      <c r="O141" s="33"/>
      <c r="P141" s="33"/>
    </row>
    <row r="142" spans="1:16" ht="14.25" customHeight="1" x14ac:dyDescent="0.35">
      <c r="A142" s="114" t="s">
        <v>91</v>
      </c>
      <c r="B142" s="579" t="s">
        <v>168</v>
      </c>
      <c r="C142" s="579"/>
      <c r="D142" s="579"/>
      <c r="E142" s="625"/>
      <c r="F142" s="579"/>
      <c r="G142" s="579"/>
      <c r="H142" s="579"/>
      <c r="I142" s="579"/>
      <c r="J142" s="579"/>
      <c r="K142" s="579"/>
      <c r="L142" s="73"/>
      <c r="M142" s="82"/>
      <c r="N142" s="33"/>
      <c r="O142" s="33"/>
      <c r="P142" s="33"/>
    </row>
    <row r="143" spans="1:16" ht="15" customHeight="1" x14ac:dyDescent="0.35">
      <c r="E143" s="48"/>
      <c r="O143" s="238"/>
      <c r="P143" s="33"/>
    </row>
    <row r="144" spans="1:16" ht="53.25" customHeight="1" x14ac:dyDescent="0.3">
      <c r="D144" s="153" t="s">
        <v>402</v>
      </c>
      <c r="E144" s="48"/>
      <c r="H144" s="155" t="s">
        <v>137</v>
      </c>
      <c r="I144" s="155" t="s">
        <v>138</v>
      </c>
      <c r="J144" s="602" t="s">
        <v>139</v>
      </c>
      <c r="K144" s="581"/>
      <c r="O144" s="238"/>
      <c r="P144" s="33"/>
    </row>
    <row r="145" spans="2:16" ht="15" customHeight="1" x14ac:dyDescent="0.35">
      <c r="B145" s="90" t="s">
        <v>140</v>
      </c>
      <c r="C145" s="90"/>
      <c r="D145" s="156" t="s">
        <v>141</v>
      </c>
      <c r="E145" s="45"/>
      <c r="F145" s="558" t="s">
        <v>142</v>
      </c>
      <c r="G145" s="45"/>
      <c r="H145" s="160" t="s">
        <v>143</v>
      </c>
      <c r="I145" s="160" t="s">
        <v>144</v>
      </c>
      <c r="J145" s="160" t="s">
        <v>145</v>
      </c>
      <c r="K145" s="156" t="s">
        <v>146</v>
      </c>
      <c r="O145" s="238"/>
      <c r="P145" s="33"/>
    </row>
    <row r="146" spans="2:16" ht="15" customHeight="1" x14ac:dyDescent="0.35">
      <c r="B146" s="33" t="s">
        <v>152</v>
      </c>
      <c r="D146" s="78">
        <f>$E$87</f>
        <v>0.41111111111111109</v>
      </c>
      <c r="E146" s="547" t="s">
        <v>118</v>
      </c>
      <c r="F146" s="639" t="s">
        <v>169</v>
      </c>
      <c r="G146" s="640"/>
      <c r="H146" s="279">
        <f>$E$21</f>
        <v>1.3792187499999999</v>
      </c>
      <c r="I146" s="171">
        <f t="shared" ref="I146:I161" si="5">$E$25</f>
        <v>12081.956249999999</v>
      </c>
      <c r="J146" s="172">
        <f>D146*H146</f>
        <v>0.56701215277777772</v>
      </c>
      <c r="K146" s="172">
        <f>D146*I146/2000</f>
        <v>2.4835132291666664</v>
      </c>
      <c r="O146" s="238"/>
      <c r="P146" s="33"/>
    </row>
    <row r="147" spans="2:16" ht="15" customHeight="1" x14ac:dyDescent="0.35">
      <c r="B147" s="33" t="s">
        <v>154</v>
      </c>
      <c r="D147" s="78">
        <f>$E$88</f>
        <v>0.38644444444444431</v>
      </c>
      <c r="E147" s="206" t="s">
        <v>118</v>
      </c>
      <c r="F147" s="169" t="s">
        <v>169</v>
      </c>
      <c r="H147" s="279">
        <f>$E$21</f>
        <v>1.3792187499999999</v>
      </c>
      <c r="I147" s="171">
        <f t="shared" si="5"/>
        <v>12081.956249999999</v>
      </c>
      <c r="J147" s="172">
        <f>D147*H147</f>
        <v>0.53299142361111096</v>
      </c>
      <c r="K147" s="172">
        <f>D147*I147/2000</f>
        <v>2.3345024354166659</v>
      </c>
      <c r="O147" s="238"/>
      <c r="P147" s="33"/>
    </row>
    <row r="148" spans="2:16" ht="15" customHeight="1" x14ac:dyDescent="0.35">
      <c r="B148" s="33" t="s">
        <v>156</v>
      </c>
      <c r="D148" s="78">
        <f>$E$89</f>
        <v>0.3206666666666666</v>
      </c>
      <c r="E148" s="547" t="s">
        <v>118</v>
      </c>
      <c r="F148" s="169" t="s">
        <v>169</v>
      </c>
      <c r="H148" s="279">
        <f>$E$21</f>
        <v>1.3792187499999999</v>
      </c>
      <c r="I148" s="171">
        <f t="shared" si="5"/>
        <v>12081.956249999999</v>
      </c>
      <c r="J148" s="172">
        <f>D148*H148</f>
        <v>0.44226947916666653</v>
      </c>
      <c r="K148" s="172">
        <f>D148*I148/2000</f>
        <v>1.9371403187499996</v>
      </c>
      <c r="O148" s="238"/>
      <c r="P148" s="33"/>
    </row>
    <row r="149" spans="2:16" ht="15" customHeight="1" x14ac:dyDescent="0.35">
      <c r="B149" s="33" t="s">
        <v>179</v>
      </c>
      <c r="D149" s="113">
        <f t="shared" ref="D149:D160" si="6">E103</f>
        <v>2.5474977823664885E-7</v>
      </c>
      <c r="E149" s="547" t="s">
        <v>118</v>
      </c>
      <c r="F149" s="169" t="s">
        <v>169</v>
      </c>
      <c r="H149" s="279">
        <f>$E$21</f>
        <v>1.3792187499999999</v>
      </c>
      <c r="I149" s="171">
        <f t="shared" si="5"/>
        <v>12081.956249999999</v>
      </c>
      <c r="J149" s="306">
        <f>D149*H149</f>
        <v>3.5135567070232802E-7</v>
      </c>
      <c r="K149" s="306">
        <f>D149*I149/2000</f>
        <v>1.5389378376761967E-6</v>
      </c>
      <c r="O149" s="238"/>
      <c r="P149" s="33"/>
    </row>
    <row r="150" spans="2:16" ht="15" customHeight="1" x14ac:dyDescent="0.35">
      <c r="B150" s="33" t="s">
        <v>180</v>
      </c>
      <c r="D150" s="113">
        <f t="shared" si="6"/>
        <v>2.5474977823664885E-7</v>
      </c>
      <c r="E150" s="547" t="s">
        <v>118</v>
      </c>
      <c r="F150" s="169" t="s">
        <v>169</v>
      </c>
      <c r="H150" s="279">
        <f t="shared" ref="H150:H161" si="7">$E$21</f>
        <v>1.3792187499999999</v>
      </c>
      <c r="I150" s="171">
        <f t="shared" si="5"/>
        <v>12081.956249999999</v>
      </c>
      <c r="J150" s="306">
        <f t="shared" ref="J150:J160" si="8">D150*H150</f>
        <v>3.5135567070232802E-7</v>
      </c>
      <c r="K150" s="306">
        <f t="shared" ref="K150:K160" si="9">D150*I150/2000</f>
        <v>1.5389378376761967E-6</v>
      </c>
      <c r="O150" s="238"/>
      <c r="P150" s="33"/>
    </row>
    <row r="151" spans="2:16" ht="15" customHeight="1" x14ac:dyDescent="0.35">
      <c r="B151" s="33" t="s">
        <v>181</v>
      </c>
      <c r="D151" s="113">
        <f t="shared" si="6"/>
        <v>1.4265987581252336E-6</v>
      </c>
      <c r="E151" s="547" t="s">
        <v>118</v>
      </c>
      <c r="F151" s="169" t="s">
        <v>169</v>
      </c>
      <c r="H151" s="279">
        <f t="shared" si="7"/>
        <v>1.3792187499999999</v>
      </c>
      <c r="I151" s="171">
        <f t="shared" si="5"/>
        <v>12081.956249999999</v>
      </c>
      <c r="J151" s="306">
        <f t="shared" si="8"/>
        <v>1.9675917559330367E-6</v>
      </c>
      <c r="K151" s="306">
        <f t="shared" si="9"/>
        <v>8.6180518909867005E-6</v>
      </c>
      <c r="O151" s="238"/>
      <c r="P151" s="33"/>
    </row>
    <row r="152" spans="2:16" ht="15" customHeight="1" x14ac:dyDescent="0.35">
      <c r="B152" s="33" t="s">
        <v>182</v>
      </c>
      <c r="D152" s="113">
        <f t="shared" si="6"/>
        <v>2.5474977823664885E-7</v>
      </c>
      <c r="E152" s="547" t="s">
        <v>118</v>
      </c>
      <c r="F152" s="169" t="s">
        <v>169</v>
      </c>
      <c r="H152" s="279">
        <f t="shared" si="7"/>
        <v>1.3792187499999999</v>
      </c>
      <c r="I152" s="171">
        <f t="shared" si="5"/>
        <v>12081.956249999999</v>
      </c>
      <c r="J152" s="306">
        <f t="shared" si="8"/>
        <v>3.5135567070232802E-7</v>
      </c>
      <c r="K152" s="306">
        <f t="shared" si="9"/>
        <v>1.5389378376761967E-6</v>
      </c>
      <c r="O152" s="238"/>
      <c r="P152" s="33"/>
    </row>
    <row r="153" spans="2:16" ht="15" customHeight="1" x14ac:dyDescent="0.35">
      <c r="B153" s="33" t="s">
        <v>183</v>
      </c>
      <c r="D153" s="113">
        <f t="shared" si="6"/>
        <v>2.343697959777169E-4</v>
      </c>
      <c r="E153" s="547" t="s">
        <v>118</v>
      </c>
      <c r="F153" s="169" t="s">
        <v>169</v>
      </c>
      <c r="H153" s="279">
        <f t="shared" si="7"/>
        <v>1.3792187499999999</v>
      </c>
      <c r="I153" s="171">
        <f t="shared" si="5"/>
        <v>12081.956249999999</v>
      </c>
      <c r="J153" s="306">
        <f t="shared" si="8"/>
        <v>3.2324721704614172E-4</v>
      </c>
      <c r="K153" s="306">
        <f t="shared" si="9"/>
        <v>1.4158228106621008E-3</v>
      </c>
      <c r="O153" s="238"/>
      <c r="P153" s="33"/>
    </row>
    <row r="154" spans="2:16" ht="15" customHeight="1" x14ac:dyDescent="0.35">
      <c r="B154" s="33" t="s">
        <v>184</v>
      </c>
      <c r="D154" s="113">
        <f t="shared" si="6"/>
        <v>1.528498669419893E-7</v>
      </c>
      <c r="E154" s="547" t="s">
        <v>118</v>
      </c>
      <c r="F154" s="169" t="s">
        <v>169</v>
      </c>
      <c r="H154" s="279">
        <f t="shared" si="7"/>
        <v>1.3792187499999999</v>
      </c>
      <c r="I154" s="171">
        <f t="shared" si="5"/>
        <v>12081.956249999999</v>
      </c>
      <c r="J154" s="306">
        <f t="shared" si="8"/>
        <v>2.108134024213968E-7</v>
      </c>
      <c r="K154" s="306">
        <f t="shared" si="9"/>
        <v>9.2336270260571796E-7</v>
      </c>
      <c r="O154" s="238"/>
      <c r="P154" s="33"/>
    </row>
    <row r="155" spans="2:16" ht="15" customHeight="1" x14ac:dyDescent="0.35">
      <c r="B155" s="33" t="s">
        <v>185</v>
      </c>
      <c r="D155" s="113">
        <f t="shared" si="6"/>
        <v>1.0189991129465954E-6</v>
      </c>
      <c r="E155" s="547" t="s">
        <v>118</v>
      </c>
      <c r="F155" s="169" t="s">
        <v>169</v>
      </c>
      <c r="H155" s="279">
        <f t="shared" si="7"/>
        <v>1.3792187499999999</v>
      </c>
      <c r="I155" s="171">
        <f t="shared" si="5"/>
        <v>12081.956249999999</v>
      </c>
      <c r="J155" s="306">
        <f t="shared" si="8"/>
        <v>1.4054226828093121E-6</v>
      </c>
      <c r="K155" s="306">
        <f t="shared" si="9"/>
        <v>6.1557513507047868E-6</v>
      </c>
      <c r="O155" s="238"/>
      <c r="P155" s="33"/>
    </row>
    <row r="156" spans="2:16" ht="15" customHeight="1" x14ac:dyDescent="0.35">
      <c r="B156" s="33" t="s">
        <v>186</v>
      </c>
      <c r="D156" s="113">
        <f t="shared" si="6"/>
        <v>2.4965478267191591E-6</v>
      </c>
      <c r="E156" s="547" t="s">
        <v>118</v>
      </c>
      <c r="F156" s="169" t="s">
        <v>169</v>
      </c>
      <c r="H156" s="279">
        <f t="shared" si="7"/>
        <v>1.3792187499999999</v>
      </c>
      <c r="I156" s="171">
        <f t="shared" si="5"/>
        <v>12081.956249999999</v>
      </c>
      <c r="J156" s="306">
        <f t="shared" si="8"/>
        <v>3.4432855728828153E-6</v>
      </c>
      <c r="K156" s="306">
        <f t="shared" si="9"/>
        <v>1.508159080922673E-5</v>
      </c>
      <c r="O156" s="238"/>
      <c r="P156" s="33"/>
    </row>
    <row r="157" spans="2:16" ht="15" customHeight="1" x14ac:dyDescent="0.35">
      <c r="B157" s="33" t="s">
        <v>187</v>
      </c>
      <c r="D157" s="113">
        <f t="shared" si="6"/>
        <v>1.732298492009212E-3</v>
      </c>
      <c r="E157" s="547" t="s">
        <v>118</v>
      </c>
      <c r="F157" s="169" t="s">
        <v>169</v>
      </c>
      <c r="H157" s="279">
        <f t="shared" si="7"/>
        <v>1.3792187499999999</v>
      </c>
      <c r="I157" s="171">
        <f t="shared" si="5"/>
        <v>12081.956249999999</v>
      </c>
      <c r="J157" s="306">
        <f t="shared" si="8"/>
        <v>2.3892185607758301E-3</v>
      </c>
      <c r="K157" s="306">
        <f t="shared" si="9"/>
        <v>1.0464777296198135E-2</v>
      </c>
      <c r="O157" s="238"/>
      <c r="P157" s="33"/>
    </row>
    <row r="158" spans="2:16" ht="15" customHeight="1" x14ac:dyDescent="0.35">
      <c r="B158" s="33" t="s">
        <v>188</v>
      </c>
      <c r="D158" s="113">
        <f t="shared" si="6"/>
        <v>5.0949955647329773E-9</v>
      </c>
      <c r="E158" s="547" t="s">
        <v>118</v>
      </c>
      <c r="F158" s="169" t="s">
        <v>169</v>
      </c>
      <c r="H158" s="279">
        <f t="shared" si="7"/>
        <v>1.3792187499999999</v>
      </c>
      <c r="I158" s="171">
        <f t="shared" si="5"/>
        <v>12081.956249999999</v>
      </c>
      <c r="J158" s="306">
        <f t="shared" si="8"/>
        <v>7.0271134140465604E-9</v>
      </c>
      <c r="K158" s="306">
        <f t="shared" si="9"/>
        <v>3.0778756753523933E-8</v>
      </c>
      <c r="O158" s="238"/>
      <c r="P158" s="33"/>
    </row>
    <row r="159" spans="2:16" ht="15" customHeight="1" x14ac:dyDescent="0.35">
      <c r="B159" s="33" t="s">
        <v>191</v>
      </c>
      <c r="D159" s="113">
        <f t="shared" si="6"/>
        <v>1.3756488024779036E-5</v>
      </c>
      <c r="E159" s="547" t="s">
        <v>118</v>
      </c>
      <c r="F159" s="169" t="s">
        <v>169</v>
      </c>
      <c r="H159" s="279">
        <f t="shared" si="7"/>
        <v>1.3792187499999999</v>
      </c>
      <c r="I159" s="171">
        <f t="shared" si="5"/>
        <v>12081.956249999999</v>
      </c>
      <c r="J159" s="306">
        <f t="shared" si="8"/>
        <v>1.897320621792571E-5</v>
      </c>
      <c r="K159" s="306">
        <f t="shared" si="9"/>
        <v>8.3102643234514608E-5</v>
      </c>
      <c r="O159" s="238"/>
      <c r="P159" s="33"/>
    </row>
    <row r="160" spans="2:16" ht="15" customHeight="1" x14ac:dyDescent="0.35">
      <c r="B160" s="33" t="s">
        <v>192</v>
      </c>
      <c r="D160" s="113">
        <f t="shared" si="6"/>
        <v>2.5474977823664885E-7</v>
      </c>
      <c r="E160" s="547" t="s">
        <v>118</v>
      </c>
      <c r="F160" s="169" t="s">
        <v>169</v>
      </c>
      <c r="H160" s="279">
        <f t="shared" si="7"/>
        <v>1.3792187499999999</v>
      </c>
      <c r="I160" s="171">
        <f t="shared" si="5"/>
        <v>12081.956249999999</v>
      </c>
      <c r="J160" s="306">
        <f t="shared" si="8"/>
        <v>3.5135567070232802E-7</v>
      </c>
      <c r="K160" s="306">
        <f t="shared" si="9"/>
        <v>1.5389378376761967E-6</v>
      </c>
      <c r="O160" s="238"/>
      <c r="P160" s="33"/>
    </row>
    <row r="161" spans="2:16" ht="15" customHeight="1" x14ac:dyDescent="0.35">
      <c r="B161" s="33" t="s">
        <v>193</v>
      </c>
      <c r="D161" s="113">
        <f>E115</f>
        <v>1.9865438656849498E-3</v>
      </c>
      <c r="E161" s="547" t="s">
        <v>118</v>
      </c>
      <c r="F161" s="169" t="s">
        <v>169</v>
      </c>
      <c r="H161" s="279">
        <f t="shared" si="7"/>
        <v>1.3792187499999999</v>
      </c>
      <c r="I161" s="171">
        <f t="shared" si="5"/>
        <v>12081.956249999999</v>
      </c>
      <c r="J161" s="306">
        <f>D161*H161</f>
        <v>2.7398785472501643E-3</v>
      </c>
      <c r="K161" s="306">
        <f>D161*I161/2000</f>
        <v>1.2000668036955719E-2</v>
      </c>
      <c r="O161" s="238"/>
      <c r="P161" s="33"/>
    </row>
    <row r="162" spans="2:16" s="189" customFormat="1" ht="2.15" customHeight="1" x14ac:dyDescent="0.35">
      <c r="E162" s="188"/>
      <c r="M162" s="280"/>
      <c r="N162" s="280"/>
      <c r="O162" s="281"/>
    </row>
    <row r="163" spans="2:16" x14ac:dyDescent="0.35">
      <c r="E163" s="48"/>
      <c r="O163" s="238"/>
      <c r="P163" s="33"/>
    </row>
    <row r="164" spans="2:16" x14ac:dyDescent="0.35">
      <c r="O164" s="238"/>
      <c r="P164" s="33"/>
    </row>
    <row r="165" spans="2:16" x14ac:dyDescent="0.35">
      <c r="O165" s="238"/>
      <c r="P165" s="33"/>
    </row>
    <row r="166" spans="2:16" x14ac:dyDescent="0.35">
      <c r="O166" s="238"/>
      <c r="P166" s="33"/>
    </row>
    <row r="167" spans="2:16" x14ac:dyDescent="0.35">
      <c r="O167" s="238"/>
      <c r="P167" s="33"/>
    </row>
    <row r="168" spans="2:16" x14ac:dyDescent="0.35">
      <c r="O168" s="238"/>
      <c r="P168" s="33"/>
    </row>
    <row r="169" spans="2:16" x14ac:dyDescent="0.35">
      <c r="O169" s="238"/>
      <c r="P169" s="33"/>
    </row>
    <row r="170" spans="2:16" x14ac:dyDescent="0.35">
      <c r="O170" s="238"/>
      <c r="P170" s="33"/>
    </row>
    <row r="171" spans="2:16" x14ac:dyDescent="0.35">
      <c r="O171" s="238"/>
      <c r="P171" s="33"/>
    </row>
    <row r="172" spans="2:16" x14ac:dyDescent="0.35">
      <c r="O172" s="238"/>
      <c r="P172" s="33"/>
    </row>
    <row r="173" spans="2:16" x14ac:dyDescent="0.35">
      <c r="O173" s="238"/>
      <c r="P173" s="33"/>
    </row>
    <row r="174" spans="2:16" x14ac:dyDescent="0.35">
      <c r="O174" s="238"/>
      <c r="P174" s="33"/>
    </row>
    <row r="175" spans="2:16" x14ac:dyDescent="0.35">
      <c r="O175" s="238"/>
      <c r="P175" s="33"/>
    </row>
    <row r="176" spans="2:16" x14ac:dyDescent="0.35">
      <c r="O176" s="238"/>
      <c r="P176" s="33"/>
    </row>
    <row r="177" spans="15:16" x14ac:dyDescent="0.35">
      <c r="O177" s="238"/>
      <c r="P177" s="33"/>
    </row>
    <row r="178" spans="15:16" x14ac:dyDescent="0.35">
      <c r="O178" s="238"/>
      <c r="P178" s="33"/>
    </row>
    <row r="179" spans="15:16" x14ac:dyDescent="0.35">
      <c r="O179" s="238"/>
      <c r="P179" s="33"/>
    </row>
    <row r="180" spans="15:16" x14ac:dyDescent="0.35">
      <c r="O180" s="238"/>
      <c r="P180" s="33"/>
    </row>
    <row r="181" spans="15:16" x14ac:dyDescent="0.35">
      <c r="O181" s="238"/>
      <c r="P181" s="33"/>
    </row>
    <row r="182" spans="15:16" x14ac:dyDescent="0.35">
      <c r="O182" s="238"/>
      <c r="P182" s="33"/>
    </row>
    <row r="183" spans="15:16" x14ac:dyDescent="0.35">
      <c r="O183" s="238"/>
      <c r="P183" s="33"/>
    </row>
    <row r="184" spans="15:16" x14ac:dyDescent="0.35">
      <c r="O184" s="238"/>
      <c r="P184" s="33"/>
    </row>
    <row r="185" spans="15:16" x14ac:dyDescent="0.35">
      <c r="O185" s="238"/>
      <c r="P185" s="33"/>
    </row>
    <row r="186" spans="15:16" x14ac:dyDescent="0.35">
      <c r="O186" s="238"/>
      <c r="P186" s="33"/>
    </row>
    <row r="187" spans="15:16" x14ac:dyDescent="0.35">
      <c r="O187" s="238"/>
      <c r="P187" s="33"/>
    </row>
    <row r="188" spans="15:16" x14ac:dyDescent="0.35">
      <c r="O188" s="238"/>
      <c r="P188" s="33"/>
    </row>
    <row r="189" spans="15:16" x14ac:dyDescent="0.35">
      <c r="O189" s="238"/>
      <c r="P189" s="33"/>
    </row>
    <row r="190" spans="15:16" x14ac:dyDescent="0.35">
      <c r="O190" s="238"/>
      <c r="P190" s="33"/>
    </row>
    <row r="191" spans="15:16" x14ac:dyDescent="0.35">
      <c r="O191" s="238"/>
      <c r="P191" s="33"/>
    </row>
    <row r="192" spans="15:16" x14ac:dyDescent="0.35">
      <c r="O192" s="238"/>
      <c r="P192" s="33"/>
    </row>
    <row r="193" spans="15:16" x14ac:dyDescent="0.35">
      <c r="O193" s="238"/>
      <c r="P193" s="33"/>
    </row>
    <row r="194" spans="15:16" x14ac:dyDescent="0.35">
      <c r="O194" s="238"/>
      <c r="P194" s="33"/>
    </row>
    <row r="195" spans="15:16" x14ac:dyDescent="0.35">
      <c r="O195" s="238"/>
      <c r="P195" s="33"/>
    </row>
    <row r="196" spans="15:16" x14ac:dyDescent="0.35">
      <c r="O196" s="238"/>
      <c r="P196" s="33"/>
    </row>
    <row r="197" spans="15:16" x14ac:dyDescent="0.35">
      <c r="O197" s="238"/>
      <c r="P197" s="33"/>
    </row>
    <row r="198" spans="15:16" x14ac:dyDescent="0.35">
      <c r="O198" s="238"/>
      <c r="P198" s="33"/>
    </row>
    <row r="199" spans="15:16" x14ac:dyDescent="0.35">
      <c r="O199" s="238"/>
      <c r="P199" s="33"/>
    </row>
    <row r="200" spans="15:16" x14ac:dyDescent="0.35">
      <c r="O200" s="238"/>
      <c r="P200" s="33"/>
    </row>
    <row r="201" spans="15:16" x14ac:dyDescent="0.35">
      <c r="O201" s="238"/>
      <c r="P201" s="33"/>
    </row>
    <row r="202" spans="15:16" x14ac:dyDescent="0.35">
      <c r="O202" s="238"/>
      <c r="P202" s="33"/>
    </row>
    <row r="203" spans="15:16" x14ac:dyDescent="0.35">
      <c r="O203" s="238"/>
      <c r="P203" s="33"/>
    </row>
    <row r="204" spans="15:16" x14ac:dyDescent="0.35">
      <c r="O204" s="238"/>
      <c r="P204" s="33"/>
    </row>
    <row r="205" spans="15:16" x14ac:dyDescent="0.35">
      <c r="O205" s="238"/>
      <c r="P205" s="33"/>
    </row>
    <row r="206" spans="15:16" x14ac:dyDescent="0.35">
      <c r="O206" s="238"/>
      <c r="P206" s="33"/>
    </row>
    <row r="207" spans="15:16" x14ac:dyDescent="0.35">
      <c r="O207" s="238"/>
      <c r="P207" s="33"/>
    </row>
    <row r="208" spans="15:16" x14ac:dyDescent="0.35">
      <c r="O208" s="238"/>
      <c r="P208" s="33"/>
    </row>
    <row r="209" spans="15:16" x14ac:dyDescent="0.35">
      <c r="O209" s="238"/>
      <c r="P209" s="33"/>
    </row>
    <row r="210" spans="15:16" x14ac:dyDescent="0.35">
      <c r="O210" s="238"/>
      <c r="P210" s="33"/>
    </row>
    <row r="211" spans="15:16" x14ac:dyDescent="0.35">
      <c r="O211" s="238"/>
      <c r="P211" s="33"/>
    </row>
    <row r="212" spans="15:16" x14ac:dyDescent="0.35">
      <c r="O212" s="238"/>
      <c r="P212" s="33"/>
    </row>
    <row r="213" spans="15:16" x14ac:dyDescent="0.35">
      <c r="O213" s="238"/>
      <c r="P213" s="33"/>
    </row>
    <row r="214" spans="15:16" x14ac:dyDescent="0.35">
      <c r="O214" s="238"/>
      <c r="P214" s="33"/>
    </row>
    <row r="215" spans="15:16" x14ac:dyDescent="0.35">
      <c r="O215" s="238"/>
      <c r="P215" s="33"/>
    </row>
    <row r="216" spans="15:16" x14ac:dyDescent="0.35">
      <c r="O216" s="238"/>
      <c r="P216" s="33"/>
    </row>
    <row r="217" spans="15:16" x14ac:dyDescent="0.35">
      <c r="O217" s="238"/>
      <c r="P217" s="33"/>
    </row>
    <row r="218" spans="15:16" x14ac:dyDescent="0.35">
      <c r="O218" s="238"/>
      <c r="P218" s="33"/>
    </row>
    <row r="219" spans="15:16" x14ac:dyDescent="0.35">
      <c r="O219" s="238"/>
      <c r="P219" s="33"/>
    </row>
    <row r="220" spans="15:16" x14ac:dyDescent="0.35">
      <c r="O220" s="238"/>
      <c r="P220" s="33"/>
    </row>
    <row r="221" spans="15:16" x14ac:dyDescent="0.35">
      <c r="O221" s="238"/>
      <c r="P221" s="33"/>
    </row>
    <row r="222" spans="15:16" x14ac:dyDescent="0.35">
      <c r="O222" s="238"/>
      <c r="P222" s="33"/>
    </row>
    <row r="223" spans="15:16" x14ac:dyDescent="0.35">
      <c r="O223" s="238"/>
      <c r="P223" s="33"/>
    </row>
    <row r="224" spans="15:16" x14ac:dyDescent="0.35">
      <c r="O224" s="238"/>
      <c r="P224" s="33"/>
    </row>
    <row r="225" spans="15:16" x14ac:dyDescent="0.35">
      <c r="O225" s="238"/>
      <c r="P225" s="33"/>
    </row>
    <row r="226" spans="15:16" x14ac:dyDescent="0.35">
      <c r="O226" s="238"/>
      <c r="P226" s="33"/>
    </row>
    <row r="227" spans="15:16" x14ac:dyDescent="0.35">
      <c r="O227" s="238"/>
      <c r="P227" s="33"/>
    </row>
    <row r="228" spans="15:16" x14ac:dyDescent="0.35">
      <c r="O228" s="238"/>
      <c r="P228" s="33"/>
    </row>
    <row r="229" spans="15:16" x14ac:dyDescent="0.35">
      <c r="O229" s="238"/>
      <c r="P229" s="33"/>
    </row>
    <row r="230" spans="15:16" x14ac:dyDescent="0.35">
      <c r="O230" s="238"/>
      <c r="P230" s="33"/>
    </row>
    <row r="231" spans="15:16" x14ac:dyDescent="0.35">
      <c r="O231" s="238"/>
      <c r="P231" s="33"/>
    </row>
    <row r="232" spans="15:16" x14ac:dyDescent="0.35">
      <c r="O232" s="238"/>
      <c r="P232" s="33"/>
    </row>
    <row r="233" spans="15:16" x14ac:dyDescent="0.35">
      <c r="O233" s="238"/>
      <c r="P233" s="33"/>
    </row>
    <row r="234" spans="15:16" x14ac:dyDescent="0.35">
      <c r="O234" s="238"/>
      <c r="P234" s="33"/>
    </row>
    <row r="235" spans="15:16" x14ac:dyDescent="0.35">
      <c r="O235" s="238"/>
      <c r="P235" s="33"/>
    </row>
    <row r="236" spans="15:16" x14ac:dyDescent="0.35">
      <c r="O236" s="238"/>
      <c r="P236" s="33"/>
    </row>
    <row r="237" spans="15:16" x14ac:dyDescent="0.35">
      <c r="O237" s="238"/>
      <c r="P237" s="33"/>
    </row>
    <row r="238" spans="15:16" x14ac:dyDescent="0.35">
      <c r="O238" s="238"/>
      <c r="P238" s="33"/>
    </row>
    <row r="239" spans="15:16" x14ac:dyDescent="0.35">
      <c r="O239" s="238"/>
      <c r="P239" s="33"/>
    </row>
    <row r="240" spans="15:16" x14ac:dyDescent="0.35">
      <c r="O240" s="238"/>
      <c r="P240" s="33"/>
    </row>
    <row r="241" spans="15:16" x14ac:dyDescent="0.35">
      <c r="O241" s="238"/>
      <c r="P241" s="33"/>
    </row>
    <row r="242" spans="15:16" x14ac:dyDescent="0.35">
      <c r="O242" s="238"/>
      <c r="P242" s="33"/>
    </row>
    <row r="243" spans="15:16" x14ac:dyDescent="0.35">
      <c r="O243" s="238"/>
      <c r="P243" s="33"/>
    </row>
    <row r="244" spans="15:16" x14ac:dyDescent="0.35">
      <c r="O244" s="238"/>
      <c r="P244" s="33"/>
    </row>
    <row r="245" spans="15:16" x14ac:dyDescent="0.35">
      <c r="O245" s="238"/>
      <c r="P245" s="33"/>
    </row>
    <row r="246" spans="15:16" x14ac:dyDescent="0.35">
      <c r="O246" s="238"/>
      <c r="P246" s="33"/>
    </row>
    <row r="247" spans="15:16" x14ac:dyDescent="0.35">
      <c r="O247" s="238"/>
      <c r="P247" s="33"/>
    </row>
    <row r="248" spans="15:16" x14ac:dyDescent="0.35">
      <c r="O248" s="238"/>
      <c r="P248" s="33"/>
    </row>
    <row r="249" spans="15:16" x14ac:dyDescent="0.35">
      <c r="O249" s="238"/>
      <c r="P249" s="33"/>
    </row>
    <row r="250" spans="15:16" x14ac:dyDescent="0.35">
      <c r="O250" s="238"/>
      <c r="P250" s="33"/>
    </row>
    <row r="251" spans="15:16" x14ac:dyDescent="0.35">
      <c r="O251" s="238"/>
      <c r="P251" s="33"/>
    </row>
    <row r="252" spans="15:16" x14ac:dyDescent="0.35">
      <c r="O252" s="238"/>
      <c r="P252" s="33"/>
    </row>
    <row r="253" spans="15:16" x14ac:dyDescent="0.35">
      <c r="O253" s="238"/>
      <c r="P253" s="33"/>
    </row>
    <row r="254" spans="15:16" x14ac:dyDescent="0.35">
      <c r="O254" s="238"/>
      <c r="P254" s="33"/>
    </row>
    <row r="255" spans="15:16" x14ac:dyDescent="0.35">
      <c r="O255" s="238"/>
      <c r="P255" s="33"/>
    </row>
    <row r="256" spans="15:16" x14ac:dyDescent="0.35">
      <c r="O256" s="238"/>
      <c r="P256" s="33"/>
    </row>
    <row r="257" spans="15:16" x14ac:dyDescent="0.35">
      <c r="O257" s="238"/>
      <c r="P257" s="33"/>
    </row>
    <row r="258" spans="15:16" x14ac:dyDescent="0.35">
      <c r="O258" s="238"/>
      <c r="P258" s="33"/>
    </row>
    <row r="259" spans="15:16" x14ac:dyDescent="0.35">
      <c r="O259" s="238"/>
      <c r="P259" s="33"/>
    </row>
    <row r="260" spans="15:16" x14ac:dyDescent="0.35">
      <c r="O260" s="238"/>
      <c r="P260" s="33"/>
    </row>
    <row r="261" spans="15:16" x14ac:dyDescent="0.35">
      <c r="O261" s="238"/>
      <c r="P261" s="33"/>
    </row>
    <row r="262" spans="15:16" x14ac:dyDescent="0.35">
      <c r="O262" s="238"/>
      <c r="P262" s="33"/>
    </row>
    <row r="263" spans="15:16" x14ac:dyDescent="0.35">
      <c r="O263" s="238"/>
      <c r="P263" s="33"/>
    </row>
    <row r="264" spans="15:16" x14ac:dyDescent="0.35">
      <c r="O264" s="238"/>
      <c r="P264" s="33"/>
    </row>
    <row r="265" spans="15:16" x14ac:dyDescent="0.35">
      <c r="O265" s="238"/>
      <c r="P265" s="33"/>
    </row>
    <row r="266" spans="15:16" x14ac:dyDescent="0.35">
      <c r="O266" s="238"/>
      <c r="P266" s="33"/>
    </row>
    <row r="267" spans="15:16" x14ac:dyDescent="0.35">
      <c r="O267" s="238"/>
      <c r="P267" s="33"/>
    </row>
    <row r="268" spans="15:16" x14ac:dyDescent="0.35">
      <c r="O268" s="238"/>
      <c r="P268" s="33"/>
    </row>
    <row r="269" spans="15:16" x14ac:dyDescent="0.35">
      <c r="O269" s="238"/>
      <c r="P269" s="33"/>
    </row>
    <row r="270" spans="15:16" x14ac:dyDescent="0.35">
      <c r="O270" s="238"/>
      <c r="P270" s="33"/>
    </row>
    <row r="271" spans="15:16" x14ac:dyDescent="0.35">
      <c r="O271" s="238"/>
      <c r="P271" s="33"/>
    </row>
    <row r="272" spans="15:16" x14ac:dyDescent="0.35">
      <c r="O272" s="238"/>
      <c r="P272" s="33"/>
    </row>
    <row r="273" spans="15:16" x14ac:dyDescent="0.35">
      <c r="O273" s="238"/>
      <c r="P273" s="33"/>
    </row>
    <row r="274" spans="15:16" x14ac:dyDescent="0.35">
      <c r="O274" s="238"/>
      <c r="P274" s="33"/>
    </row>
    <row r="275" spans="15:16" x14ac:dyDescent="0.35">
      <c r="O275" s="238"/>
      <c r="P275" s="33"/>
    </row>
    <row r="276" spans="15:16" x14ac:dyDescent="0.35">
      <c r="O276" s="238"/>
      <c r="P276" s="33"/>
    </row>
    <row r="277" spans="15:16" x14ac:dyDescent="0.35">
      <c r="O277" s="238"/>
      <c r="P277" s="33"/>
    </row>
    <row r="278" spans="15:16" x14ac:dyDescent="0.35">
      <c r="O278" s="238"/>
      <c r="P278" s="33"/>
    </row>
    <row r="279" spans="15:16" x14ac:dyDescent="0.35">
      <c r="O279" s="238"/>
      <c r="P279" s="33"/>
    </row>
    <row r="280" spans="15:16" x14ac:dyDescent="0.35">
      <c r="O280" s="238"/>
      <c r="P280" s="33"/>
    </row>
    <row r="281" spans="15:16" x14ac:dyDescent="0.35">
      <c r="O281" s="238"/>
      <c r="P281" s="33"/>
    </row>
    <row r="282" spans="15:16" x14ac:dyDescent="0.35">
      <c r="O282" s="238"/>
      <c r="P282" s="33"/>
    </row>
    <row r="283" spans="15:16" x14ac:dyDescent="0.35">
      <c r="O283" s="238"/>
      <c r="P283" s="33"/>
    </row>
    <row r="284" spans="15:16" x14ac:dyDescent="0.35">
      <c r="O284" s="238"/>
      <c r="P284" s="33"/>
    </row>
    <row r="285" spans="15:16" x14ac:dyDescent="0.35">
      <c r="O285" s="238"/>
      <c r="P285" s="33"/>
    </row>
    <row r="286" spans="15:16" x14ac:dyDescent="0.35">
      <c r="O286" s="238"/>
      <c r="P286" s="33"/>
    </row>
    <row r="287" spans="15:16" x14ac:dyDescent="0.35">
      <c r="O287" s="238"/>
      <c r="P287" s="33"/>
    </row>
    <row r="288" spans="15:16" x14ac:dyDescent="0.35">
      <c r="O288" s="238"/>
      <c r="P288" s="33"/>
    </row>
    <row r="289" spans="15:16" x14ac:dyDescent="0.35">
      <c r="O289" s="238"/>
      <c r="P289" s="33"/>
    </row>
    <row r="290" spans="15:16" x14ac:dyDescent="0.35">
      <c r="O290" s="238"/>
      <c r="P290" s="33"/>
    </row>
    <row r="291" spans="15:16" x14ac:dyDescent="0.35">
      <c r="O291" s="238"/>
      <c r="P291" s="33"/>
    </row>
    <row r="292" spans="15:16" x14ac:dyDescent="0.35">
      <c r="O292" s="238"/>
      <c r="P292" s="33"/>
    </row>
    <row r="293" spans="15:16" x14ac:dyDescent="0.35">
      <c r="O293" s="238"/>
      <c r="P293" s="33"/>
    </row>
    <row r="294" spans="15:16" x14ac:dyDescent="0.35">
      <c r="O294" s="238"/>
      <c r="P294" s="33"/>
    </row>
    <row r="295" spans="15:16" x14ac:dyDescent="0.35">
      <c r="O295" s="238"/>
      <c r="P295" s="33"/>
    </row>
    <row r="296" spans="15:16" x14ac:dyDescent="0.35">
      <c r="O296" s="238"/>
      <c r="P296" s="33"/>
    </row>
    <row r="297" spans="15:16" x14ac:dyDescent="0.35">
      <c r="O297" s="238"/>
      <c r="P297" s="33"/>
    </row>
    <row r="298" spans="15:16" x14ac:dyDescent="0.35">
      <c r="O298" s="238"/>
      <c r="P298" s="33"/>
    </row>
    <row r="299" spans="15:16" x14ac:dyDescent="0.35">
      <c r="O299" s="238"/>
      <c r="P299" s="33"/>
    </row>
    <row r="300" spans="15:16" x14ac:dyDescent="0.35">
      <c r="O300" s="238"/>
      <c r="P300" s="33"/>
    </row>
    <row r="301" spans="15:16" x14ac:dyDescent="0.35">
      <c r="O301" s="238"/>
      <c r="P301" s="33"/>
    </row>
    <row r="302" spans="15:16" x14ac:dyDescent="0.35">
      <c r="O302" s="238"/>
      <c r="P302" s="33"/>
    </row>
    <row r="303" spans="15:16" x14ac:dyDescent="0.35">
      <c r="O303" s="238"/>
      <c r="P303" s="33"/>
    </row>
    <row r="304" spans="15:16" x14ac:dyDescent="0.35">
      <c r="O304" s="238"/>
      <c r="P304" s="33"/>
    </row>
    <row r="305" spans="15:16" x14ac:dyDescent="0.35">
      <c r="O305" s="238"/>
      <c r="P305" s="33"/>
    </row>
    <row r="306" spans="15:16" x14ac:dyDescent="0.35">
      <c r="O306" s="238"/>
      <c r="P306" s="33"/>
    </row>
    <row r="307" spans="15:16" x14ac:dyDescent="0.35">
      <c r="O307" s="238"/>
      <c r="P307" s="33"/>
    </row>
    <row r="308" spans="15:16" x14ac:dyDescent="0.35">
      <c r="O308" s="238"/>
      <c r="P308" s="33"/>
    </row>
    <row r="309" spans="15:16" x14ac:dyDescent="0.35">
      <c r="O309" s="238"/>
      <c r="P309" s="33"/>
    </row>
    <row r="310" spans="15:16" x14ac:dyDescent="0.35">
      <c r="O310" s="238"/>
      <c r="P310" s="33"/>
    </row>
    <row r="311" spans="15:16" x14ac:dyDescent="0.35">
      <c r="O311" s="238"/>
      <c r="P311" s="33"/>
    </row>
    <row r="312" spans="15:16" x14ac:dyDescent="0.35">
      <c r="O312" s="238"/>
      <c r="P312" s="33"/>
    </row>
    <row r="313" spans="15:16" x14ac:dyDescent="0.35">
      <c r="O313" s="238"/>
      <c r="P313" s="33"/>
    </row>
    <row r="314" spans="15:16" x14ac:dyDescent="0.35">
      <c r="O314" s="238"/>
      <c r="P314" s="33"/>
    </row>
    <row r="315" spans="15:16" x14ac:dyDescent="0.35">
      <c r="O315" s="238"/>
      <c r="P315" s="33"/>
    </row>
    <row r="316" spans="15:16" x14ac:dyDescent="0.35">
      <c r="O316" s="238"/>
      <c r="P316" s="33"/>
    </row>
    <row r="317" spans="15:16" x14ac:dyDescent="0.35">
      <c r="O317" s="238"/>
      <c r="P317" s="33"/>
    </row>
    <row r="318" spans="15:16" x14ac:dyDescent="0.35">
      <c r="O318" s="238"/>
      <c r="P318" s="33"/>
    </row>
    <row r="319" spans="15:16" x14ac:dyDescent="0.35">
      <c r="O319" s="238"/>
      <c r="P319" s="33"/>
    </row>
    <row r="320" spans="15:16" x14ac:dyDescent="0.35">
      <c r="O320" s="238"/>
      <c r="P320" s="33"/>
    </row>
    <row r="321" spans="15:16" x14ac:dyDescent="0.35">
      <c r="O321" s="238"/>
      <c r="P321" s="33"/>
    </row>
  </sheetData>
  <mergeCells count="179">
    <mergeCell ref="B44:D44"/>
    <mergeCell ref="G44:K44"/>
    <mergeCell ref="B45:D45"/>
    <mergeCell ref="G45:K45"/>
    <mergeCell ref="A50:K50"/>
    <mergeCell ref="A54:C54"/>
    <mergeCell ref="F65:K65"/>
    <mergeCell ref="F66:K66"/>
    <mergeCell ref="A68:C68"/>
    <mergeCell ref="B46:D46"/>
    <mergeCell ref="G46:K46"/>
    <mergeCell ref="B47:D47"/>
    <mergeCell ref="G47:K47"/>
    <mergeCell ref="F58:K58"/>
    <mergeCell ref="F59:K59"/>
    <mergeCell ref="F60:K60"/>
    <mergeCell ref="F61:K61"/>
    <mergeCell ref="F62:K62"/>
    <mergeCell ref="F63:K63"/>
    <mergeCell ref="A64:C64"/>
    <mergeCell ref="F64:K64"/>
    <mergeCell ref="A61:C61"/>
    <mergeCell ref="A58:C58"/>
    <mergeCell ref="A59:C59"/>
    <mergeCell ref="B142:K142"/>
    <mergeCell ref="J144:K144"/>
    <mergeCell ref="F146:G146"/>
    <mergeCell ref="J122:K122"/>
    <mergeCell ref="B48:D48"/>
    <mergeCell ref="G48:K48"/>
    <mergeCell ref="B83:K83"/>
    <mergeCell ref="B86:D86"/>
    <mergeCell ref="G86:K86"/>
    <mergeCell ref="B120:K120"/>
    <mergeCell ref="B87:D87"/>
    <mergeCell ref="G87:K87"/>
    <mergeCell ref="B88:D88"/>
    <mergeCell ref="A55:C55"/>
    <mergeCell ref="A56:C56"/>
    <mergeCell ref="A57:C57"/>
    <mergeCell ref="B51:K52"/>
    <mergeCell ref="A69:C69"/>
    <mergeCell ref="A65:C65"/>
    <mergeCell ref="A66:C66"/>
    <mergeCell ref="F54:K54"/>
    <mergeCell ref="F55:K55"/>
    <mergeCell ref="F56:K56"/>
    <mergeCell ref="F57:K57"/>
    <mergeCell ref="B39:D39"/>
    <mergeCell ref="G39:K39"/>
    <mergeCell ref="B40:D40"/>
    <mergeCell ref="G40:K40"/>
    <mergeCell ref="B41:D41"/>
    <mergeCell ref="G41:K41"/>
    <mergeCell ref="B42:D42"/>
    <mergeCell ref="G42:K42"/>
    <mergeCell ref="B43:D43"/>
    <mergeCell ref="G43:K43"/>
    <mergeCell ref="B31:K31"/>
    <mergeCell ref="B34:D34"/>
    <mergeCell ref="G34:K34"/>
    <mergeCell ref="B35:D35"/>
    <mergeCell ref="G35:K36"/>
    <mergeCell ref="B36:D36"/>
    <mergeCell ref="B37:D37"/>
    <mergeCell ref="G37:K37"/>
    <mergeCell ref="B38:D38"/>
    <mergeCell ref="G38:K38"/>
    <mergeCell ref="B18:D18"/>
    <mergeCell ref="G18:K18"/>
    <mergeCell ref="B19:D19"/>
    <mergeCell ref="G19:K19"/>
    <mergeCell ref="B20:D20"/>
    <mergeCell ref="G20:K20"/>
    <mergeCell ref="B21:D21"/>
    <mergeCell ref="G21:K21"/>
    <mergeCell ref="B30:K30"/>
    <mergeCell ref="B22:D22"/>
    <mergeCell ref="G22:K22"/>
    <mergeCell ref="B23:D23"/>
    <mergeCell ref="G23:K23"/>
    <mergeCell ref="B24:D24"/>
    <mergeCell ref="G24:K24"/>
    <mergeCell ref="B25:D25"/>
    <mergeCell ref="G25:K25"/>
    <mergeCell ref="B28:K28"/>
    <mergeCell ref="B29:K29"/>
    <mergeCell ref="B3:K3"/>
    <mergeCell ref="D6:K6"/>
    <mergeCell ref="D9:K9"/>
    <mergeCell ref="B12:K12"/>
    <mergeCell ref="B15:D15"/>
    <mergeCell ref="G15:K15"/>
    <mergeCell ref="B16:D16"/>
    <mergeCell ref="G16:K16"/>
    <mergeCell ref="B17:D17"/>
    <mergeCell ref="G17:K17"/>
    <mergeCell ref="A60:C60"/>
    <mergeCell ref="F68:K68"/>
    <mergeCell ref="F69:K69"/>
    <mergeCell ref="B98:D98"/>
    <mergeCell ref="G98:K98"/>
    <mergeCell ref="A76:C76"/>
    <mergeCell ref="A77:C77"/>
    <mergeCell ref="A73:C73"/>
    <mergeCell ref="A74:C74"/>
    <mergeCell ref="A75:C75"/>
    <mergeCell ref="A70:C70"/>
    <mergeCell ref="A71:C71"/>
    <mergeCell ref="A72:C72"/>
    <mergeCell ref="G88:K88"/>
    <mergeCell ref="B89:D89"/>
    <mergeCell ref="G89:K89"/>
    <mergeCell ref="B95:D95"/>
    <mergeCell ref="G95:K95"/>
    <mergeCell ref="B96:D96"/>
    <mergeCell ref="G96:K96"/>
    <mergeCell ref="B90:D90"/>
    <mergeCell ref="G90:K90"/>
    <mergeCell ref="B91:D91"/>
    <mergeCell ref="G91:K91"/>
    <mergeCell ref="B92:D92"/>
    <mergeCell ref="G92:K92"/>
    <mergeCell ref="B93:D93"/>
    <mergeCell ref="G93:K93"/>
    <mergeCell ref="A62:C62"/>
    <mergeCell ref="A63:C63"/>
    <mergeCell ref="A80:C80"/>
    <mergeCell ref="F80:L80"/>
    <mergeCell ref="F70:K70"/>
    <mergeCell ref="F71:K71"/>
    <mergeCell ref="F72:K72"/>
    <mergeCell ref="F73:K73"/>
    <mergeCell ref="F74:K74"/>
    <mergeCell ref="F75:K75"/>
    <mergeCell ref="F76:K76"/>
    <mergeCell ref="F77:K77"/>
    <mergeCell ref="F78:K78"/>
    <mergeCell ref="F79:K79"/>
    <mergeCell ref="A78:C78"/>
    <mergeCell ref="A79:C79"/>
    <mergeCell ref="B94:D94"/>
    <mergeCell ref="G94:K94"/>
    <mergeCell ref="B102:D102"/>
    <mergeCell ref="G102:K102"/>
    <mergeCell ref="B103:D103"/>
    <mergeCell ref="G103:K103"/>
    <mergeCell ref="B104:D104"/>
    <mergeCell ref="G104:K104"/>
    <mergeCell ref="G101:K101"/>
    <mergeCell ref="B100:D100"/>
    <mergeCell ref="G100:K100"/>
    <mergeCell ref="B101:D101"/>
    <mergeCell ref="B97:D97"/>
    <mergeCell ref="G97:K97"/>
    <mergeCell ref="B99:D99"/>
    <mergeCell ref="G99:K99"/>
    <mergeCell ref="B108:D108"/>
    <mergeCell ref="G108:K108"/>
    <mergeCell ref="B109:D109"/>
    <mergeCell ref="G109:K109"/>
    <mergeCell ref="B110:D110"/>
    <mergeCell ref="G110:K110"/>
    <mergeCell ref="B105:D105"/>
    <mergeCell ref="G105:K105"/>
    <mergeCell ref="B106:D106"/>
    <mergeCell ref="G106:K106"/>
    <mergeCell ref="B107:D107"/>
    <mergeCell ref="G107:K107"/>
    <mergeCell ref="B115:D115"/>
    <mergeCell ref="G115:K115"/>
    <mergeCell ref="G114:K114"/>
    <mergeCell ref="B113:D113"/>
    <mergeCell ref="G113:K113"/>
    <mergeCell ref="B114:D114"/>
    <mergeCell ref="B111:D111"/>
    <mergeCell ref="G111:K111"/>
    <mergeCell ref="B112:D112"/>
    <mergeCell ref="G112:K112"/>
  </mergeCells>
  <pageMargins left="0.7" right="0.3" top="0.7" bottom="0.7" header="0.3" footer="0.3"/>
  <pageSetup scale="85" fitToHeight="0" orientation="portrait" r:id="rId1"/>
  <headerFooter scaleWithDoc="0">
    <oddHeader>&amp;L&amp;"Arial Narrow,Bold"Appendix A - Emission Calculations&amp;R&amp;"Arial Narrow,Bold"Dross House</oddHeader>
    <oddFooter>&amp;C&amp;"Arial Narrow,Bold"Page &amp;P of &amp;N</oddFooter>
  </headerFooter>
  <rowBreaks count="2" manualBreakCount="2">
    <brk id="26" max="10" man="1"/>
    <brk id="81"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C74FD-9A86-4F74-AA5E-76E7E892B612}">
  <sheetPr codeName="Sheet20">
    <tabColor rgb="FF00B050"/>
    <pageSetUpPr fitToPage="1"/>
  </sheetPr>
  <dimension ref="A1:L133"/>
  <sheetViews>
    <sheetView view="pageBreakPreview" topLeftCell="A53" zoomScaleNormal="100" zoomScaleSheetLayoutView="100" workbookViewId="0">
      <selection activeCell="O103" sqref="O103"/>
    </sheetView>
  </sheetViews>
  <sheetFormatPr defaultColWidth="9.1796875" defaultRowHeight="13" x14ac:dyDescent="0.35"/>
  <cols>
    <col min="1" max="2" width="2" style="33" customWidth="1"/>
    <col min="3" max="3" width="15.1796875" style="33" customWidth="1"/>
    <col min="4" max="4" width="10" style="33" customWidth="1"/>
    <col min="5" max="5" width="9.26953125" style="33" customWidth="1"/>
    <col min="6" max="6" width="11" style="33" customWidth="1"/>
    <col min="7" max="7" width="12.81640625" style="33" customWidth="1"/>
    <col min="8" max="11" width="9.1796875" style="33" customWidth="1"/>
    <col min="12" max="12" width="3" style="33" customWidth="1"/>
    <col min="13" max="16384" width="9.1796875" style="33"/>
  </cols>
  <sheetData>
    <row r="1" spans="1:12" ht="19.5" customHeight="1" thickBot="1" x14ac:dyDescent="0.4">
      <c r="A1" s="594" t="s">
        <v>807</v>
      </c>
      <c r="B1" s="594"/>
      <c r="C1" s="594"/>
      <c r="D1" s="594"/>
      <c r="E1" s="594"/>
      <c r="F1" s="594"/>
      <c r="G1" s="594"/>
      <c r="H1" s="594"/>
      <c r="I1" s="594"/>
      <c r="J1" s="594"/>
      <c r="K1" s="594"/>
    </row>
    <row r="2" spans="1:12" ht="3" customHeight="1" x14ac:dyDescent="0.35">
      <c r="A2" s="53"/>
      <c r="B2" s="37"/>
      <c r="C2" s="37"/>
      <c r="D2" s="37"/>
      <c r="E2" s="37"/>
      <c r="F2" s="37"/>
      <c r="G2" s="37"/>
      <c r="H2" s="37"/>
      <c r="I2" s="37"/>
      <c r="J2" s="37"/>
      <c r="K2" s="37"/>
    </row>
    <row r="3" spans="1:12" s="40" customFormat="1" ht="43.4" customHeight="1" x14ac:dyDescent="0.35">
      <c r="A3" s="33" t="s">
        <v>91</v>
      </c>
      <c r="B3" s="579" t="s">
        <v>609</v>
      </c>
      <c r="C3" s="579"/>
      <c r="D3" s="579"/>
      <c r="E3" s="579"/>
      <c r="F3" s="579"/>
      <c r="G3" s="579"/>
      <c r="H3" s="579"/>
      <c r="I3" s="579"/>
      <c r="J3" s="579"/>
      <c r="K3" s="579"/>
      <c r="L3" s="39"/>
    </row>
    <row r="4" spans="1:12" s="54" customFormat="1" ht="15" customHeight="1" x14ac:dyDescent="0.35">
      <c r="B4" s="55"/>
      <c r="C4" s="55"/>
      <c r="D4" s="55"/>
      <c r="G4" s="56"/>
      <c r="H4" s="57"/>
      <c r="I4" s="57"/>
      <c r="J4" s="58"/>
      <c r="L4" s="59"/>
    </row>
    <row r="5" spans="1:12" s="54" customFormat="1" ht="15" customHeight="1" x14ac:dyDescent="0.3">
      <c r="A5" s="61"/>
      <c r="B5" s="54" t="s">
        <v>93</v>
      </c>
      <c r="C5" s="62"/>
      <c r="E5" s="63" t="s">
        <v>83</v>
      </c>
      <c r="F5" s="64"/>
      <c r="G5" s="65"/>
      <c r="H5" s="65"/>
      <c r="I5" s="65"/>
      <c r="J5" s="65"/>
      <c r="K5" s="65"/>
      <c r="L5" s="66"/>
    </row>
    <row r="6" spans="1:12" s="54" customFormat="1" ht="15" customHeight="1" x14ac:dyDescent="0.35">
      <c r="A6" s="61"/>
      <c r="B6" s="54" t="s">
        <v>94</v>
      </c>
      <c r="C6" s="62"/>
      <c r="E6" s="612" t="s">
        <v>55</v>
      </c>
      <c r="F6" s="612"/>
      <c r="G6" s="612"/>
      <c r="H6" s="612"/>
      <c r="I6" s="612"/>
      <c r="J6" s="612"/>
      <c r="K6" s="612"/>
      <c r="L6" s="66"/>
    </row>
    <row r="7" spans="1:12" x14ac:dyDescent="0.35">
      <c r="B7" s="55"/>
      <c r="C7" s="55"/>
      <c r="D7" s="55"/>
      <c r="G7" s="56"/>
      <c r="H7" s="69"/>
      <c r="I7" s="69"/>
      <c r="J7" s="70"/>
    </row>
    <row r="8" spans="1:12" s="44" customFormat="1" ht="15.75" customHeight="1" x14ac:dyDescent="0.35">
      <c r="A8" s="72" t="s">
        <v>808</v>
      </c>
      <c r="B8" s="50"/>
      <c r="C8" s="72"/>
      <c r="D8" s="72"/>
      <c r="E8" s="50"/>
      <c r="F8" s="50"/>
      <c r="G8" s="50"/>
      <c r="H8" s="50"/>
      <c r="I8" s="50"/>
      <c r="J8" s="50"/>
      <c r="K8" s="50"/>
      <c r="L8" s="42"/>
    </row>
    <row r="9" spans="1:12" ht="15" customHeight="1" x14ac:dyDescent="0.35"/>
    <row r="10" spans="1:12" ht="12.75" customHeight="1" x14ac:dyDescent="0.35">
      <c r="A10" s="74" t="s">
        <v>809</v>
      </c>
      <c r="B10" s="74"/>
      <c r="C10" s="75"/>
    </row>
    <row r="11" spans="1:12" ht="15" customHeight="1" x14ac:dyDescent="0.35">
      <c r="B11" s="33" t="s">
        <v>95</v>
      </c>
      <c r="E11" s="76"/>
      <c r="F11" s="107">
        <v>1.3792187499999999</v>
      </c>
      <c r="G11" s="78" t="s">
        <v>77</v>
      </c>
      <c r="H11" s="33" t="s">
        <v>610</v>
      </c>
    </row>
    <row r="12" spans="1:12" ht="15" customHeight="1" x14ac:dyDescent="0.35">
      <c r="B12" s="33" t="s">
        <v>96</v>
      </c>
      <c r="E12" s="76"/>
      <c r="F12" s="79">
        <v>12081.956249999999</v>
      </c>
      <c r="G12" s="78" t="s">
        <v>90</v>
      </c>
    </row>
    <row r="13" spans="1:12" ht="15" customHeight="1" x14ac:dyDescent="0.35">
      <c r="E13" s="76"/>
      <c r="G13" s="78"/>
    </row>
    <row r="14" spans="1:12" s="44" customFormat="1" ht="15.75" customHeight="1" x14ac:dyDescent="0.35">
      <c r="A14" s="72" t="s">
        <v>810</v>
      </c>
      <c r="B14" s="50"/>
      <c r="C14" s="72"/>
      <c r="D14" s="72"/>
      <c r="E14" s="42"/>
      <c r="F14" s="42"/>
      <c r="G14" s="42"/>
      <c r="H14" s="42"/>
      <c r="I14" s="42"/>
      <c r="J14" s="42"/>
      <c r="K14" s="42"/>
      <c r="L14" s="42"/>
    </row>
    <row r="15" spans="1:12" ht="15" customHeight="1" x14ac:dyDescent="0.35"/>
    <row r="16" spans="1:12" ht="15" customHeight="1" x14ac:dyDescent="0.35">
      <c r="A16" s="74" t="s">
        <v>811</v>
      </c>
      <c r="B16" s="74"/>
      <c r="C16" s="75"/>
    </row>
    <row r="17" spans="1:12" ht="15" customHeight="1" x14ac:dyDescent="0.35">
      <c r="A17" s="80" t="s">
        <v>91</v>
      </c>
      <c r="B17" s="596" t="s">
        <v>611</v>
      </c>
      <c r="C17" s="596"/>
      <c r="D17" s="596"/>
      <c r="E17" s="596"/>
      <c r="F17" s="596"/>
      <c r="G17" s="596"/>
      <c r="H17" s="596"/>
      <c r="I17" s="596"/>
      <c r="J17" s="596"/>
      <c r="K17" s="596"/>
      <c r="L17" s="36"/>
    </row>
    <row r="18" spans="1:12" ht="42.75" customHeight="1" x14ac:dyDescent="0.35">
      <c r="A18" s="80" t="s">
        <v>91</v>
      </c>
      <c r="B18" s="596" t="s">
        <v>612</v>
      </c>
      <c r="C18" s="596"/>
      <c r="D18" s="596"/>
      <c r="E18" s="596"/>
      <c r="F18" s="596"/>
      <c r="G18" s="596"/>
      <c r="H18" s="596"/>
      <c r="I18" s="596"/>
      <c r="J18" s="596"/>
      <c r="K18" s="596"/>
      <c r="L18" s="36"/>
    </row>
    <row r="19" spans="1:12" ht="13.5" customHeight="1" x14ac:dyDescent="0.35">
      <c r="A19" s="80" t="s">
        <v>91</v>
      </c>
      <c r="B19" s="596" t="s">
        <v>592</v>
      </c>
      <c r="C19" s="596"/>
      <c r="D19" s="596"/>
      <c r="E19" s="596"/>
      <c r="F19" s="596"/>
      <c r="G19" s="596"/>
      <c r="H19" s="596"/>
      <c r="I19" s="596"/>
      <c r="J19" s="596"/>
      <c r="K19" s="596"/>
      <c r="L19" s="36"/>
    </row>
    <row r="20" spans="1:12" ht="15" customHeight="1" x14ac:dyDescent="0.35">
      <c r="B20" s="73"/>
      <c r="C20" s="73"/>
      <c r="D20" s="73"/>
      <c r="E20" s="73"/>
      <c r="F20" s="73"/>
      <c r="G20" s="73"/>
      <c r="H20" s="73"/>
      <c r="I20" s="73"/>
      <c r="J20" s="73"/>
      <c r="K20" s="73"/>
    </row>
    <row r="21" spans="1:12" ht="15" customHeight="1" x14ac:dyDescent="0.35">
      <c r="B21" s="45" t="s">
        <v>86</v>
      </c>
      <c r="C21" s="45"/>
      <c r="D21" s="45"/>
      <c r="E21" s="89" t="s">
        <v>89</v>
      </c>
      <c r="F21" s="45"/>
      <c r="G21" s="45" t="s">
        <v>87</v>
      </c>
      <c r="H21" s="90"/>
      <c r="I21" s="90"/>
      <c r="J21" s="90"/>
      <c r="K21" s="90"/>
    </row>
    <row r="22" spans="1:12" ht="15" customHeight="1" x14ac:dyDescent="0.35">
      <c r="B22" s="91" t="s">
        <v>167</v>
      </c>
      <c r="C22" s="73"/>
      <c r="D22" s="73"/>
      <c r="E22" s="73"/>
      <c r="F22" s="73"/>
      <c r="G22" s="73"/>
      <c r="H22" s="73"/>
      <c r="I22" s="73"/>
      <c r="J22" s="73"/>
      <c r="K22" s="73"/>
    </row>
    <row r="23" spans="1:12" ht="43" customHeight="1" x14ac:dyDescent="0.35">
      <c r="B23" s="595" t="s">
        <v>613</v>
      </c>
      <c r="C23" s="595"/>
      <c r="D23" s="595"/>
      <c r="E23" s="288">
        <v>2E-3</v>
      </c>
      <c r="F23" s="33" t="s">
        <v>102</v>
      </c>
      <c r="G23" s="595" t="s">
        <v>614</v>
      </c>
      <c r="H23" s="599"/>
      <c r="I23" s="599"/>
      <c r="J23" s="599"/>
      <c r="K23" s="599"/>
    </row>
    <row r="24" spans="1:12" ht="29.25" customHeight="1" x14ac:dyDescent="0.35">
      <c r="B24" s="597" t="s">
        <v>615</v>
      </c>
      <c r="C24" s="597"/>
      <c r="D24" s="597"/>
      <c r="E24" s="311">
        <v>1500</v>
      </c>
      <c r="F24" s="174" t="s">
        <v>110</v>
      </c>
      <c r="G24" s="597" t="s">
        <v>554</v>
      </c>
      <c r="H24" s="597"/>
      <c r="I24" s="597"/>
      <c r="J24" s="597"/>
      <c r="K24" s="597"/>
    </row>
    <row r="25" spans="1:12" ht="42.65" customHeight="1" x14ac:dyDescent="0.35">
      <c r="B25" s="595" t="s">
        <v>616</v>
      </c>
      <c r="C25" s="595"/>
      <c r="D25" s="595"/>
      <c r="E25" s="327">
        <f>E23*E24*60/7000/F11</f>
        <v>1.8644095227305833E-2</v>
      </c>
      <c r="F25" s="106" t="s">
        <v>118</v>
      </c>
      <c r="G25" s="595" t="str">
        <f>_xlfn.CONCAT(TEXT(E23,"0.000")," gr filt. PM/dscf x ",TEXT(E24,"0,0")," dscf/min x 60 min/hr x 1 lb / 7,000 gr x 1 / ",TEXT(F11,"0.0")," ton Al/hr = 
",TEXT(E25,"0.000")," lb PM/ton Al")</f>
        <v>0.002 gr filt. PM/dscf x 1,500 dscf/min x 60 min/hr x 1 lb / 7,000 gr x 1 / 1.4 ton Al/hr = 
0.019 lb PM/ton Al</v>
      </c>
      <c r="H25" s="599"/>
      <c r="I25" s="599"/>
      <c r="J25" s="599"/>
      <c r="K25" s="599"/>
    </row>
    <row r="26" spans="1:12" ht="29.25" customHeight="1" x14ac:dyDescent="0.35">
      <c r="B26" s="597" t="s">
        <v>104</v>
      </c>
      <c r="C26" s="597"/>
      <c r="D26" s="597"/>
      <c r="E26" s="100">
        <v>0.94</v>
      </c>
      <c r="F26" s="310" t="s">
        <v>88</v>
      </c>
      <c r="G26" s="597" t="s">
        <v>105</v>
      </c>
      <c r="H26" s="598"/>
      <c r="I26" s="598"/>
      <c r="J26" s="598"/>
      <c r="K26" s="598"/>
    </row>
    <row r="27" spans="1:12" ht="29.25" customHeight="1" x14ac:dyDescent="0.35">
      <c r="B27" s="595" t="s">
        <v>106</v>
      </c>
      <c r="C27" s="595"/>
      <c r="D27" s="595"/>
      <c r="E27" s="107">
        <v>0.78</v>
      </c>
      <c r="F27" s="318" t="s">
        <v>88</v>
      </c>
      <c r="G27" s="595" t="s">
        <v>105</v>
      </c>
      <c r="H27" s="599"/>
      <c r="I27" s="599"/>
      <c r="J27" s="599"/>
      <c r="K27" s="599"/>
    </row>
    <row r="28" spans="1:12" ht="29.25" customHeight="1" x14ac:dyDescent="0.35">
      <c r="B28" s="597" t="s">
        <v>617</v>
      </c>
      <c r="C28" s="597"/>
      <c r="D28" s="597"/>
      <c r="E28" s="326">
        <f>E25*E26</f>
        <v>1.7525449513667482E-2</v>
      </c>
      <c r="F28" s="104" t="s">
        <v>118</v>
      </c>
      <c r="G28" s="597" t="str">
        <f>_xlfn.CONCAT(TEXT(E25,"0.000")," lb cont. filt. PM/ton x ",TEXT(E26,"0.00")," lb filt. PM10/lb filt. PM = ",TEXT(E28,"0.000")," lb cont. filt. PM10/ton")</f>
        <v>0.019 lb cont. filt. PM/ton x 0.94 lb filt. PM10/lb filt. PM = 0.018 lb cont. filt. PM10/ton</v>
      </c>
      <c r="H28" s="598"/>
      <c r="I28" s="598"/>
      <c r="J28" s="598"/>
      <c r="K28" s="598"/>
    </row>
    <row r="29" spans="1:12" ht="29.25" customHeight="1" x14ac:dyDescent="0.35">
      <c r="B29" s="595" t="s">
        <v>618</v>
      </c>
      <c r="C29" s="595"/>
      <c r="D29" s="595"/>
      <c r="E29" s="327">
        <f>E27*E25</f>
        <v>1.4542394277298551E-2</v>
      </c>
      <c r="F29" s="106" t="s">
        <v>118</v>
      </c>
      <c r="G29" s="595" t="str">
        <f>_xlfn.CONCAT(TEXT(E25,"0.000")," lb cont. filt. PM/ton x ",TEXT(E27,"0.00")," lb filt. PM2.5/lb filt. PM = ",TEXT(E29,"0.000")," lb cont. filt. PM2.5/ton")</f>
        <v>0.019 lb cont. filt. PM/ton x 0.78 lb filt. PM2.5/lb filt. PM = 0.015 lb cont. filt. PM2.5/ton</v>
      </c>
      <c r="H29" s="599"/>
      <c r="I29" s="599"/>
      <c r="J29" s="599"/>
      <c r="K29" s="599"/>
    </row>
    <row r="30" spans="1:12" ht="29.25" customHeight="1" x14ac:dyDescent="0.35">
      <c r="A30" s="642" t="s">
        <v>812</v>
      </c>
      <c r="B30" s="642"/>
      <c r="C30" s="642"/>
      <c r="D30" s="642"/>
      <c r="E30" s="642"/>
      <c r="F30" s="642"/>
      <c r="G30" s="642"/>
      <c r="H30" s="642"/>
      <c r="I30" s="642"/>
      <c r="J30" s="642"/>
      <c r="K30" s="642"/>
    </row>
    <row r="31" spans="1:12" ht="29.25" customHeight="1" x14ac:dyDescent="0.35">
      <c r="B31" s="54" t="s">
        <v>91</v>
      </c>
      <c r="C31" s="596" t="s">
        <v>775</v>
      </c>
      <c r="D31" s="596"/>
      <c r="E31" s="596"/>
      <c r="F31" s="596"/>
      <c r="G31" s="596"/>
      <c r="H31" s="596"/>
      <c r="I31" s="596"/>
      <c r="J31" s="596"/>
      <c r="K31" s="596"/>
      <c r="L31" s="96"/>
    </row>
    <row r="32" spans="1:12" ht="29.25" customHeight="1" x14ac:dyDescent="0.35">
      <c r="B32" s="114"/>
      <c r="C32" s="596"/>
      <c r="D32" s="596"/>
      <c r="E32" s="596"/>
      <c r="F32" s="596"/>
      <c r="G32" s="596"/>
      <c r="H32" s="596"/>
      <c r="I32" s="596"/>
      <c r="J32" s="596"/>
      <c r="K32" s="596"/>
      <c r="L32" s="96"/>
    </row>
    <row r="33" spans="1:12" ht="29.25" customHeight="1" x14ac:dyDescent="0.35">
      <c r="E33" s="114" t="s">
        <v>89</v>
      </c>
      <c r="G33" s="33" t="s">
        <v>87</v>
      </c>
      <c r="H33" s="194"/>
      <c r="I33" s="194"/>
      <c r="J33" s="194"/>
      <c r="K33" s="194"/>
      <c r="L33" s="194"/>
    </row>
    <row r="34" spans="1:12" ht="29.25" customHeight="1" x14ac:dyDescent="0.35">
      <c r="B34" s="579" t="s">
        <v>815</v>
      </c>
      <c r="C34" s="579"/>
      <c r="D34" s="579"/>
      <c r="E34" s="534">
        <v>4.9999999999999998E-7</v>
      </c>
      <c r="F34" s="321" t="s">
        <v>841</v>
      </c>
      <c r="G34" s="579" t="s">
        <v>842</v>
      </c>
      <c r="H34" s="579"/>
      <c r="I34" s="579"/>
      <c r="J34" s="579"/>
      <c r="K34" s="579"/>
      <c r="L34" s="568"/>
    </row>
    <row r="35" spans="1:12" ht="29.25" customHeight="1" x14ac:dyDescent="0.35">
      <c r="B35" s="579" t="s">
        <v>816</v>
      </c>
      <c r="C35" s="579"/>
      <c r="D35" s="579"/>
      <c r="E35" s="534">
        <v>4.9999999999999998E-7</v>
      </c>
      <c r="F35" s="321" t="s">
        <v>843</v>
      </c>
      <c r="G35" s="579" t="s">
        <v>844</v>
      </c>
      <c r="H35" s="579"/>
      <c r="I35" s="579"/>
      <c r="J35" s="579"/>
      <c r="K35" s="579"/>
      <c r="L35" s="73"/>
    </row>
    <row r="36" spans="1:12" ht="29.25" customHeight="1" x14ac:dyDescent="0.35">
      <c r="B36" s="579" t="s">
        <v>817</v>
      </c>
      <c r="C36" s="579"/>
      <c r="D36" s="579"/>
      <c r="E36" s="534">
        <v>2.7999999999999999E-6</v>
      </c>
      <c r="F36" s="321" t="s">
        <v>845</v>
      </c>
      <c r="G36" s="579" t="s">
        <v>846</v>
      </c>
      <c r="H36" s="579"/>
      <c r="I36" s="579"/>
      <c r="J36" s="579"/>
      <c r="K36" s="579"/>
      <c r="L36" s="73"/>
    </row>
    <row r="37" spans="1:12" ht="29.25" customHeight="1" x14ac:dyDescent="0.35">
      <c r="B37" s="643" t="s">
        <v>818</v>
      </c>
      <c r="C37" s="643"/>
      <c r="D37" s="643"/>
      <c r="E37" s="534">
        <v>4.9999999999999998E-7</v>
      </c>
      <c r="F37" s="321" t="s">
        <v>847</v>
      </c>
      <c r="G37" s="579" t="s">
        <v>848</v>
      </c>
      <c r="H37" s="579"/>
      <c r="I37" s="579"/>
      <c r="J37" s="579"/>
      <c r="K37" s="579"/>
      <c r="L37" s="73"/>
    </row>
    <row r="38" spans="1:12" ht="29.25" customHeight="1" x14ac:dyDescent="0.35">
      <c r="B38" s="643" t="s">
        <v>819</v>
      </c>
      <c r="C38" s="643"/>
      <c r="D38" s="643"/>
      <c r="E38" s="534">
        <v>4.6000000000000001E-4</v>
      </c>
      <c r="F38" s="321" t="s">
        <v>849</v>
      </c>
      <c r="G38" s="579" t="s">
        <v>850</v>
      </c>
      <c r="H38" s="579"/>
      <c r="I38" s="579"/>
      <c r="J38" s="579"/>
      <c r="K38" s="579"/>
      <c r="L38" s="73"/>
    </row>
    <row r="39" spans="1:12" ht="29.25" customHeight="1" x14ac:dyDescent="0.35">
      <c r="B39" s="643" t="s">
        <v>820</v>
      </c>
      <c r="C39" s="643"/>
      <c r="D39" s="643"/>
      <c r="E39" s="534">
        <v>2.9999999999999999E-7</v>
      </c>
      <c r="F39" s="321" t="s">
        <v>851</v>
      </c>
      <c r="G39" s="579" t="s">
        <v>852</v>
      </c>
      <c r="H39" s="579"/>
      <c r="I39" s="579"/>
      <c r="J39" s="579"/>
      <c r="K39" s="579"/>
      <c r="L39" s="73"/>
    </row>
    <row r="40" spans="1:12" ht="29.25" customHeight="1" x14ac:dyDescent="0.35">
      <c r="B40" s="643" t="s">
        <v>821</v>
      </c>
      <c r="C40" s="643"/>
      <c r="D40" s="643"/>
      <c r="E40" s="534">
        <v>1.9999999999999999E-6</v>
      </c>
      <c r="F40" s="321" t="s">
        <v>853</v>
      </c>
      <c r="G40" s="579" t="s">
        <v>854</v>
      </c>
      <c r="H40" s="579"/>
      <c r="I40" s="579"/>
      <c r="J40" s="579"/>
      <c r="K40" s="579"/>
      <c r="L40" s="73"/>
    </row>
    <row r="41" spans="1:12" ht="29.25" customHeight="1" x14ac:dyDescent="0.35">
      <c r="B41" s="643" t="s">
        <v>822</v>
      </c>
      <c r="C41" s="643"/>
      <c r="D41" s="643"/>
      <c r="E41" s="534">
        <v>4.9000000000000005E-6</v>
      </c>
      <c r="F41" s="321" t="s">
        <v>855</v>
      </c>
      <c r="G41" s="579" t="s">
        <v>856</v>
      </c>
      <c r="H41" s="579"/>
      <c r="I41" s="579"/>
      <c r="J41" s="579"/>
      <c r="K41" s="579"/>
      <c r="L41" s="73"/>
    </row>
    <row r="42" spans="1:12" ht="39" customHeight="1" x14ac:dyDescent="0.35">
      <c r="B42" s="579" t="s">
        <v>823</v>
      </c>
      <c r="C42" s="579"/>
      <c r="D42" s="579"/>
      <c r="E42" s="534">
        <v>3.3999999999999998E-3</v>
      </c>
      <c r="F42" s="321" t="s">
        <v>857</v>
      </c>
      <c r="G42" s="579" t="s">
        <v>858</v>
      </c>
      <c r="H42" s="579"/>
      <c r="I42" s="579"/>
      <c r="J42" s="579"/>
      <c r="K42" s="579"/>
      <c r="L42" s="73"/>
    </row>
    <row r="43" spans="1:12" ht="42" customHeight="1" x14ac:dyDescent="0.35">
      <c r="B43" s="579" t="s">
        <v>824</v>
      </c>
      <c r="C43" s="579"/>
      <c r="D43" s="579"/>
      <c r="E43" s="534">
        <v>1E-8</v>
      </c>
      <c r="F43" s="321" t="s">
        <v>859</v>
      </c>
      <c r="G43" s="579" t="s">
        <v>860</v>
      </c>
      <c r="H43" s="579"/>
      <c r="I43" s="579"/>
      <c r="J43" s="579"/>
      <c r="K43" s="579"/>
      <c r="L43" s="73"/>
    </row>
    <row r="44" spans="1:12" ht="36" customHeight="1" x14ac:dyDescent="0.35">
      <c r="A44" s="114"/>
      <c r="B44" s="579" t="s">
        <v>825</v>
      </c>
      <c r="C44" s="579"/>
      <c r="D44" s="579"/>
      <c r="E44" s="534">
        <v>2.6999999999999999E-5</v>
      </c>
      <c r="F44" s="321" t="s">
        <v>861</v>
      </c>
      <c r="G44" s="579" t="s">
        <v>862</v>
      </c>
      <c r="H44" s="579"/>
      <c r="I44" s="579"/>
      <c r="J44" s="579"/>
      <c r="K44" s="579"/>
      <c r="L44" s="73"/>
    </row>
    <row r="45" spans="1:12" ht="25.5" customHeight="1" x14ac:dyDescent="0.35">
      <c r="A45" s="114"/>
      <c r="B45" s="579" t="s">
        <v>826</v>
      </c>
      <c r="C45" s="579"/>
      <c r="D45" s="579"/>
      <c r="E45" s="534">
        <v>4.9999999999999998E-7</v>
      </c>
      <c r="F45" s="321" t="s">
        <v>863</v>
      </c>
      <c r="G45" s="579" t="s">
        <v>864</v>
      </c>
      <c r="H45" s="579"/>
      <c r="I45" s="579"/>
      <c r="J45" s="579"/>
      <c r="K45" s="579"/>
      <c r="L45" s="73"/>
    </row>
    <row r="46" spans="1:12" ht="34.5" customHeight="1" x14ac:dyDescent="0.35">
      <c r="A46" s="114"/>
      <c r="B46" s="579" t="s">
        <v>827</v>
      </c>
      <c r="C46" s="579"/>
      <c r="D46" s="579"/>
      <c r="E46" s="534">
        <v>3.8990100000000001E-3</v>
      </c>
      <c r="F46" s="321" t="s">
        <v>865</v>
      </c>
      <c r="G46" s="579" t="s">
        <v>866</v>
      </c>
      <c r="H46" s="579"/>
      <c r="I46" s="579"/>
      <c r="J46" s="579"/>
      <c r="K46" s="579"/>
      <c r="L46" s="73"/>
    </row>
    <row r="47" spans="1:12" ht="15" customHeight="1" x14ac:dyDescent="0.35">
      <c r="A47" s="114"/>
      <c r="B47" s="38"/>
      <c r="C47" s="38"/>
      <c r="D47" s="38"/>
      <c r="E47" s="534"/>
      <c r="F47" s="321"/>
      <c r="G47" s="38"/>
      <c r="H47" s="38"/>
      <c r="I47" s="38"/>
      <c r="J47" s="38"/>
      <c r="K47" s="38"/>
      <c r="L47" s="73"/>
    </row>
    <row r="48" spans="1:12" ht="34.5" customHeight="1" x14ac:dyDescent="0.35">
      <c r="A48" s="114"/>
      <c r="B48" s="579" t="s">
        <v>828</v>
      </c>
      <c r="C48" s="579"/>
      <c r="D48" s="579"/>
      <c r="E48" s="534">
        <f>E34*$E$25</f>
        <v>9.3220476136529164E-9</v>
      </c>
      <c r="F48" s="321" t="s">
        <v>867</v>
      </c>
      <c r="G48" s="579" t="s">
        <v>868</v>
      </c>
      <c r="H48" s="579"/>
      <c r="I48" s="579"/>
      <c r="J48" s="579"/>
      <c r="K48" s="579"/>
      <c r="L48" s="73"/>
    </row>
    <row r="49" spans="1:12" ht="34.5" customHeight="1" x14ac:dyDescent="0.35">
      <c r="A49" s="114"/>
      <c r="B49" s="579" t="s">
        <v>829</v>
      </c>
      <c r="C49" s="579"/>
      <c r="D49" s="579"/>
      <c r="E49" s="534">
        <f t="shared" ref="E49:E56" si="0">E35*$E$25</f>
        <v>9.3220476136529164E-9</v>
      </c>
      <c r="F49" s="321" t="s">
        <v>869</v>
      </c>
      <c r="G49" s="579" t="s">
        <v>870</v>
      </c>
      <c r="H49" s="579"/>
      <c r="I49" s="579"/>
      <c r="J49" s="579"/>
      <c r="K49" s="579"/>
      <c r="L49" s="73"/>
    </row>
    <row r="50" spans="1:12" ht="34.5" customHeight="1" x14ac:dyDescent="0.35">
      <c r="A50" s="114"/>
      <c r="B50" s="579" t="s">
        <v>830</v>
      </c>
      <c r="C50" s="579"/>
      <c r="D50" s="579"/>
      <c r="E50" s="534">
        <f t="shared" si="0"/>
        <v>5.2203466636456332E-8</v>
      </c>
      <c r="F50" s="321" t="s">
        <v>871</v>
      </c>
      <c r="G50" s="579" t="s">
        <v>872</v>
      </c>
      <c r="H50" s="579"/>
      <c r="I50" s="579"/>
      <c r="J50" s="579"/>
      <c r="K50" s="579"/>
      <c r="L50" s="73"/>
    </row>
    <row r="51" spans="1:12" ht="34.5" customHeight="1" x14ac:dyDescent="0.35">
      <c r="A51" s="114"/>
      <c r="B51" s="579" t="s">
        <v>831</v>
      </c>
      <c r="C51" s="579"/>
      <c r="D51" s="579"/>
      <c r="E51" s="534">
        <f t="shared" si="0"/>
        <v>9.3220476136529164E-9</v>
      </c>
      <c r="F51" s="321" t="s">
        <v>873</v>
      </c>
      <c r="G51" s="579" t="s">
        <v>874</v>
      </c>
      <c r="H51" s="579"/>
      <c r="I51" s="579"/>
      <c r="J51" s="579"/>
      <c r="K51" s="579"/>
      <c r="L51" s="73"/>
    </row>
    <row r="52" spans="1:12" ht="34.5" customHeight="1" x14ac:dyDescent="0.35">
      <c r="A52" s="114"/>
      <c r="B52" s="579" t="s">
        <v>832</v>
      </c>
      <c r="C52" s="579"/>
      <c r="D52" s="579"/>
      <c r="E52" s="534">
        <f t="shared" si="0"/>
        <v>8.5762838045606838E-6</v>
      </c>
      <c r="F52" s="321" t="s">
        <v>875</v>
      </c>
      <c r="G52" s="579" t="s">
        <v>876</v>
      </c>
      <c r="H52" s="579"/>
      <c r="I52" s="579"/>
      <c r="J52" s="579"/>
      <c r="K52" s="579"/>
      <c r="L52" s="73"/>
    </row>
    <row r="53" spans="1:12" ht="34.5" customHeight="1" x14ac:dyDescent="0.35">
      <c r="A53" s="114"/>
      <c r="B53" s="579" t="s">
        <v>833</v>
      </c>
      <c r="C53" s="579"/>
      <c r="D53" s="579"/>
      <c r="E53" s="534">
        <f t="shared" si="0"/>
        <v>5.5932285681917499E-9</v>
      </c>
      <c r="F53" s="321" t="s">
        <v>877</v>
      </c>
      <c r="G53" s="579" t="s">
        <v>878</v>
      </c>
      <c r="H53" s="579"/>
      <c r="I53" s="579"/>
      <c r="J53" s="579"/>
      <c r="K53" s="579"/>
      <c r="L53" s="73"/>
    </row>
    <row r="54" spans="1:12" ht="34.5" customHeight="1" x14ac:dyDescent="0.35">
      <c r="A54" s="114"/>
      <c r="B54" s="579" t="s">
        <v>834</v>
      </c>
      <c r="C54" s="579"/>
      <c r="D54" s="579"/>
      <c r="E54" s="534">
        <f t="shared" si="0"/>
        <v>3.7288190454611666E-8</v>
      </c>
      <c r="F54" s="321" t="s">
        <v>879</v>
      </c>
      <c r="G54" s="579" t="s">
        <v>880</v>
      </c>
      <c r="H54" s="579"/>
      <c r="I54" s="579"/>
      <c r="J54" s="579"/>
      <c r="K54" s="579"/>
      <c r="L54" s="73"/>
    </row>
    <row r="55" spans="1:12" ht="34.5" customHeight="1" x14ac:dyDescent="0.35">
      <c r="A55" s="114"/>
      <c r="B55" s="579" t="s">
        <v>835</v>
      </c>
      <c r="C55" s="579"/>
      <c r="D55" s="579"/>
      <c r="E55" s="534">
        <f t="shared" si="0"/>
        <v>9.1356066613798589E-8</v>
      </c>
      <c r="F55" s="321" t="s">
        <v>881</v>
      </c>
      <c r="G55" s="579" t="s">
        <v>882</v>
      </c>
      <c r="H55" s="579"/>
      <c r="I55" s="579"/>
      <c r="J55" s="579"/>
      <c r="K55" s="579"/>
      <c r="L55" s="73"/>
    </row>
    <row r="56" spans="1:12" ht="38.25" customHeight="1" x14ac:dyDescent="0.35">
      <c r="A56" s="114"/>
      <c r="B56" s="579" t="s">
        <v>836</v>
      </c>
      <c r="C56" s="579"/>
      <c r="D56" s="579"/>
      <c r="E56" s="534">
        <f t="shared" si="0"/>
        <v>6.3389923772839824E-5</v>
      </c>
      <c r="F56" s="321" t="s">
        <v>883</v>
      </c>
      <c r="G56" s="579" t="s">
        <v>884</v>
      </c>
      <c r="H56" s="579"/>
      <c r="I56" s="579"/>
      <c r="J56" s="579"/>
      <c r="K56" s="579"/>
      <c r="L56" s="73"/>
    </row>
    <row r="57" spans="1:12" ht="34.5" customHeight="1" x14ac:dyDescent="0.35">
      <c r="A57" s="114"/>
      <c r="B57" s="579" t="s">
        <v>837</v>
      </c>
      <c r="C57" s="579"/>
      <c r="D57" s="579"/>
      <c r="E57" s="534">
        <f>E43*$E$25</f>
        <v>1.8644095227305833E-10</v>
      </c>
      <c r="F57" s="321" t="s">
        <v>885</v>
      </c>
      <c r="G57" s="579" t="s">
        <v>886</v>
      </c>
      <c r="H57" s="579"/>
      <c r="I57" s="579"/>
      <c r="J57" s="579"/>
      <c r="K57" s="579"/>
      <c r="L57" s="73"/>
    </row>
    <row r="58" spans="1:12" ht="34.5" customHeight="1" x14ac:dyDescent="0.35">
      <c r="A58" s="114"/>
      <c r="B58" s="579" t="s">
        <v>838</v>
      </c>
      <c r="C58" s="579"/>
      <c r="D58" s="579"/>
      <c r="E58" s="534">
        <f>E44*$E$25</f>
        <v>5.0339057113725747E-7</v>
      </c>
      <c r="F58" s="321" t="s">
        <v>887</v>
      </c>
      <c r="G58" s="579" t="s">
        <v>890</v>
      </c>
      <c r="H58" s="579"/>
      <c r="I58" s="579"/>
      <c r="J58" s="579"/>
      <c r="K58" s="579"/>
      <c r="L58" s="73"/>
    </row>
    <row r="59" spans="1:12" ht="34.5" customHeight="1" x14ac:dyDescent="0.35">
      <c r="A59" s="114"/>
      <c r="B59" s="579" t="s">
        <v>839</v>
      </c>
      <c r="C59" s="579"/>
      <c r="D59" s="579"/>
      <c r="E59" s="534">
        <f>E45*$E$25</f>
        <v>9.3220476136529164E-9</v>
      </c>
      <c r="F59" s="321" t="s">
        <v>888</v>
      </c>
      <c r="G59" s="579" t="s">
        <v>891</v>
      </c>
      <c r="H59" s="579"/>
      <c r="I59" s="579"/>
      <c r="J59" s="579"/>
      <c r="K59" s="579"/>
      <c r="L59" s="73"/>
    </row>
    <row r="60" spans="1:12" ht="34.5" customHeight="1" x14ac:dyDescent="0.35">
      <c r="A60" s="114"/>
      <c r="B60" s="579" t="s">
        <v>840</v>
      </c>
      <c r="C60" s="579"/>
      <c r="D60" s="579"/>
      <c r="E60" s="534">
        <f>E46*$E$25</f>
        <v>7.2693513732217713E-5</v>
      </c>
      <c r="F60" s="321" t="s">
        <v>889</v>
      </c>
      <c r="G60" s="579" t="s">
        <v>892</v>
      </c>
      <c r="H60" s="579"/>
      <c r="I60" s="579"/>
      <c r="J60" s="579"/>
      <c r="K60" s="579"/>
      <c r="L60" s="73"/>
    </row>
    <row r="61" spans="1:12" ht="29.25" customHeight="1" x14ac:dyDescent="0.35">
      <c r="B61" s="73"/>
      <c r="C61" s="73"/>
      <c r="D61" s="73"/>
      <c r="E61" s="78"/>
      <c r="G61" s="73"/>
      <c r="H61" s="92"/>
      <c r="I61" s="92"/>
      <c r="J61" s="92"/>
      <c r="K61" s="92"/>
    </row>
    <row r="62" spans="1:12" ht="15" customHeight="1" x14ac:dyDescent="0.35">
      <c r="E62" s="76"/>
      <c r="F62" s="78"/>
      <c r="G62" s="78"/>
    </row>
    <row r="63" spans="1:12" s="44" customFormat="1" ht="15.75" customHeight="1" x14ac:dyDescent="0.35">
      <c r="A63" s="72" t="s">
        <v>813</v>
      </c>
      <c r="B63" s="50"/>
      <c r="C63" s="72"/>
      <c r="D63" s="72"/>
      <c r="E63" s="42"/>
      <c r="F63" s="42"/>
      <c r="G63" s="42"/>
      <c r="H63" s="42"/>
      <c r="I63" s="42"/>
      <c r="J63" s="42"/>
      <c r="K63" s="42"/>
      <c r="L63" s="42"/>
    </row>
    <row r="64" spans="1:12" ht="15" customHeight="1" x14ac:dyDescent="0.35"/>
    <row r="65" spans="1:12" ht="15" customHeight="1" x14ac:dyDescent="0.35">
      <c r="A65" s="74" t="s">
        <v>814</v>
      </c>
      <c r="B65" s="74"/>
      <c r="C65" s="75"/>
    </row>
    <row r="66" spans="1:12" s="54" customFormat="1" ht="18" customHeight="1" x14ac:dyDescent="0.35">
      <c r="A66" s="54" t="s">
        <v>91</v>
      </c>
      <c r="B66" s="601" t="s">
        <v>135</v>
      </c>
      <c r="C66" s="601"/>
      <c r="D66" s="601"/>
      <c r="E66" s="601"/>
      <c r="F66" s="601"/>
      <c r="G66" s="601"/>
      <c r="H66" s="601"/>
      <c r="I66" s="601"/>
      <c r="J66" s="601"/>
      <c r="K66" s="601"/>
      <c r="L66" s="59"/>
    </row>
    <row r="67" spans="1:12" ht="15" customHeight="1" x14ac:dyDescent="0.35">
      <c r="A67" s="74"/>
      <c r="B67" s="74"/>
      <c r="C67" s="75"/>
    </row>
    <row r="68" spans="1:12" ht="53.25" customHeight="1" x14ac:dyDescent="0.3">
      <c r="D68" s="153" t="s">
        <v>402</v>
      </c>
      <c r="E68" s="154"/>
      <c r="F68" s="154"/>
      <c r="G68" s="154"/>
      <c r="H68" s="155" t="s">
        <v>137</v>
      </c>
      <c r="I68" s="155" t="s">
        <v>138</v>
      </c>
      <c r="J68" s="602" t="s">
        <v>139</v>
      </c>
      <c r="K68" s="581"/>
    </row>
    <row r="69" spans="1:12" ht="15" customHeight="1" x14ac:dyDescent="0.35">
      <c r="B69" s="90" t="s">
        <v>140</v>
      </c>
      <c r="C69" s="90"/>
      <c r="D69" s="156" t="s">
        <v>141</v>
      </c>
      <c r="E69" s="157" t="s">
        <v>142</v>
      </c>
      <c r="F69" s="158"/>
      <c r="G69" s="158"/>
      <c r="H69" s="160" t="s">
        <v>143</v>
      </c>
      <c r="I69" s="160" t="s">
        <v>144</v>
      </c>
      <c r="J69" s="160" t="s">
        <v>145</v>
      </c>
      <c r="K69" s="156" t="s">
        <v>146</v>
      </c>
    </row>
    <row r="70" spans="1:12" ht="14.5" x14ac:dyDescent="0.35">
      <c r="B70" s="33" t="s">
        <v>152</v>
      </c>
      <c r="D70" s="78">
        <f>E25</f>
        <v>1.8644095227305833E-2</v>
      </c>
      <c r="E70" s="76" t="s">
        <v>118</v>
      </c>
      <c r="F70" s="639" t="s">
        <v>619</v>
      </c>
      <c r="G70" s="644"/>
      <c r="H70" s="279">
        <f>$F$11</f>
        <v>1.3792187499999999</v>
      </c>
      <c r="I70" s="171">
        <f>$F$12</f>
        <v>12081.956249999999</v>
      </c>
      <c r="J70" s="178">
        <f>D70*H70</f>
        <v>2.5714285714285717E-2</v>
      </c>
      <c r="K70" s="172">
        <f>D70*I70/2000</f>
        <v>0.11262857142857144</v>
      </c>
    </row>
    <row r="71" spans="1:12" ht="15" customHeight="1" x14ac:dyDescent="0.35">
      <c r="B71" s="33" t="s">
        <v>154</v>
      </c>
      <c r="D71" s="78">
        <f>E28</f>
        <v>1.7525449513667482E-2</v>
      </c>
      <c r="E71" s="76" t="s">
        <v>118</v>
      </c>
      <c r="F71" s="169" t="s">
        <v>553</v>
      </c>
      <c r="H71" s="279">
        <f>$F$11</f>
        <v>1.3792187499999999</v>
      </c>
      <c r="I71" s="171">
        <f>$F$12</f>
        <v>12081.956249999999</v>
      </c>
      <c r="J71" s="306">
        <f>D71*H71</f>
        <v>2.4171428571428573E-2</v>
      </c>
      <c r="K71" s="306">
        <f>D71*I71/2000</f>
        <v>0.10587085714285714</v>
      </c>
    </row>
    <row r="72" spans="1:12" ht="15" customHeight="1" x14ac:dyDescent="0.35">
      <c r="B72" s="33" t="s">
        <v>156</v>
      </c>
      <c r="D72" s="78">
        <f>E29</f>
        <v>1.4542394277298551E-2</v>
      </c>
      <c r="E72" s="76" t="s">
        <v>118</v>
      </c>
      <c r="F72" s="169" t="s">
        <v>553</v>
      </c>
      <c r="G72" s="172"/>
      <c r="H72" s="279">
        <f>$F$11</f>
        <v>1.3792187499999999</v>
      </c>
      <c r="I72" s="171">
        <f>$F$12</f>
        <v>12081.956249999999</v>
      </c>
      <c r="J72" s="178">
        <f>D72*H72</f>
        <v>2.005714285714286E-2</v>
      </c>
      <c r="K72" s="178">
        <f>D72*I72/2000</f>
        <v>8.7850285714285714E-2</v>
      </c>
    </row>
    <row r="73" spans="1:12" ht="15" customHeight="1" x14ac:dyDescent="0.35">
      <c r="B73" s="33" t="s">
        <v>179</v>
      </c>
      <c r="D73" s="113">
        <f t="shared" ref="D73:D85" si="1">E48</f>
        <v>9.3220476136529164E-9</v>
      </c>
      <c r="E73" s="76" t="s">
        <v>118</v>
      </c>
      <c r="F73" s="175" t="s">
        <v>409</v>
      </c>
      <c r="G73" s="172"/>
      <c r="H73" s="279">
        <f>$F$11</f>
        <v>1.3792187499999999</v>
      </c>
      <c r="I73" s="171">
        <f>$F$12</f>
        <v>12081.956249999999</v>
      </c>
      <c r="J73" s="306">
        <f>D73*H73</f>
        <v>1.2857142857142857E-8</v>
      </c>
      <c r="K73" s="306">
        <f>D73*I73/2000</f>
        <v>5.6314285714285718E-8</v>
      </c>
    </row>
    <row r="74" spans="1:12" ht="15" customHeight="1" x14ac:dyDescent="0.35">
      <c r="B74" s="33" t="s">
        <v>180</v>
      </c>
      <c r="D74" s="113">
        <f t="shared" si="1"/>
        <v>9.3220476136529164E-9</v>
      </c>
      <c r="E74" s="76" t="s">
        <v>118</v>
      </c>
      <c r="F74" s="175" t="s">
        <v>409</v>
      </c>
      <c r="G74" s="172"/>
      <c r="H74" s="279">
        <f t="shared" ref="H74:H85" si="2">$F$11</f>
        <v>1.3792187499999999</v>
      </c>
      <c r="I74" s="171">
        <f t="shared" ref="I74:I85" si="3">$F$12</f>
        <v>12081.956249999999</v>
      </c>
      <c r="J74" s="306">
        <f t="shared" ref="J74:J80" si="4">D74*H74</f>
        <v>1.2857142857142857E-8</v>
      </c>
      <c r="K74" s="306">
        <f t="shared" ref="K74:K80" si="5">D74*I74/2000</f>
        <v>5.6314285714285718E-8</v>
      </c>
    </row>
    <row r="75" spans="1:12" ht="15" customHeight="1" x14ac:dyDescent="0.35">
      <c r="B75" s="33" t="s">
        <v>181</v>
      </c>
      <c r="D75" s="113">
        <f t="shared" si="1"/>
        <v>5.2203466636456332E-8</v>
      </c>
      <c r="E75" s="76" t="s">
        <v>118</v>
      </c>
      <c r="F75" s="175" t="s">
        <v>409</v>
      </c>
      <c r="G75" s="172"/>
      <c r="H75" s="279">
        <f t="shared" si="2"/>
        <v>1.3792187499999999</v>
      </c>
      <c r="I75" s="171">
        <f t="shared" si="3"/>
        <v>12081.956249999999</v>
      </c>
      <c r="J75" s="306">
        <f t="shared" si="4"/>
        <v>7.2000000000000009E-8</v>
      </c>
      <c r="K75" s="306">
        <f t="shared" si="5"/>
        <v>3.1535999999999999E-7</v>
      </c>
    </row>
    <row r="76" spans="1:12" ht="15" customHeight="1" x14ac:dyDescent="0.35">
      <c r="B76" s="33" t="s">
        <v>182</v>
      </c>
      <c r="D76" s="113">
        <f t="shared" si="1"/>
        <v>9.3220476136529164E-9</v>
      </c>
      <c r="E76" s="76" t="s">
        <v>118</v>
      </c>
      <c r="F76" s="175" t="s">
        <v>409</v>
      </c>
      <c r="G76" s="172"/>
      <c r="H76" s="279">
        <f t="shared" si="2"/>
        <v>1.3792187499999999</v>
      </c>
      <c r="I76" s="171">
        <f t="shared" si="3"/>
        <v>12081.956249999999</v>
      </c>
      <c r="J76" s="306">
        <f t="shared" si="4"/>
        <v>1.2857142857142857E-8</v>
      </c>
      <c r="K76" s="306">
        <f t="shared" si="5"/>
        <v>5.6314285714285718E-8</v>
      </c>
    </row>
    <row r="77" spans="1:12" ht="15" customHeight="1" x14ac:dyDescent="0.35">
      <c r="B77" s="33" t="s">
        <v>183</v>
      </c>
      <c r="D77" s="113">
        <f t="shared" si="1"/>
        <v>8.5762838045606838E-6</v>
      </c>
      <c r="E77" s="76" t="s">
        <v>118</v>
      </c>
      <c r="F77" s="175" t="s">
        <v>409</v>
      </c>
      <c r="G77" s="172"/>
      <c r="H77" s="279">
        <f t="shared" si="2"/>
        <v>1.3792187499999999</v>
      </c>
      <c r="I77" s="171">
        <f t="shared" si="3"/>
        <v>12081.956249999999</v>
      </c>
      <c r="J77" s="306">
        <f t="shared" si="4"/>
        <v>1.182857142857143E-5</v>
      </c>
      <c r="K77" s="306">
        <f t="shared" si="5"/>
        <v>5.1809142857142868E-5</v>
      </c>
    </row>
    <row r="78" spans="1:12" ht="15" customHeight="1" x14ac:dyDescent="0.35">
      <c r="B78" s="33" t="s">
        <v>184</v>
      </c>
      <c r="D78" s="113">
        <f t="shared" si="1"/>
        <v>5.5932285681917499E-9</v>
      </c>
      <c r="E78" s="76" t="s">
        <v>118</v>
      </c>
      <c r="F78" s="175" t="s">
        <v>409</v>
      </c>
      <c r="G78" s="172"/>
      <c r="H78" s="279">
        <f t="shared" si="2"/>
        <v>1.3792187499999999</v>
      </c>
      <c r="I78" s="171">
        <f t="shared" si="3"/>
        <v>12081.956249999999</v>
      </c>
      <c r="J78" s="306">
        <f t="shared" si="4"/>
        <v>7.7142857142857141E-9</v>
      </c>
      <c r="K78" s="306">
        <f t="shared" si="5"/>
        <v>3.3788571428571425E-8</v>
      </c>
    </row>
    <row r="79" spans="1:12" ht="15" customHeight="1" x14ac:dyDescent="0.35">
      <c r="B79" s="33" t="s">
        <v>185</v>
      </c>
      <c r="D79" s="113">
        <f t="shared" si="1"/>
        <v>3.7288190454611666E-8</v>
      </c>
      <c r="E79" s="76" t="s">
        <v>118</v>
      </c>
      <c r="F79" s="175" t="s">
        <v>409</v>
      </c>
      <c r="G79" s="172"/>
      <c r="H79" s="279">
        <f t="shared" si="2"/>
        <v>1.3792187499999999</v>
      </c>
      <c r="I79" s="171">
        <f t="shared" si="3"/>
        <v>12081.956249999999</v>
      </c>
      <c r="J79" s="306">
        <f t="shared" si="4"/>
        <v>5.142857142857143E-8</v>
      </c>
      <c r="K79" s="306">
        <f t="shared" si="5"/>
        <v>2.2525714285714287E-7</v>
      </c>
    </row>
    <row r="80" spans="1:12" ht="15" customHeight="1" x14ac:dyDescent="0.35">
      <c r="B80" s="33" t="s">
        <v>186</v>
      </c>
      <c r="D80" s="113">
        <f t="shared" si="1"/>
        <v>9.1356066613798589E-8</v>
      </c>
      <c r="E80" s="76" t="s">
        <v>118</v>
      </c>
      <c r="F80" s="175" t="s">
        <v>409</v>
      </c>
      <c r="G80" s="172"/>
      <c r="H80" s="279">
        <f t="shared" si="2"/>
        <v>1.3792187499999999</v>
      </c>
      <c r="I80" s="171">
        <f t="shared" si="3"/>
        <v>12081.956249999999</v>
      </c>
      <c r="J80" s="306">
        <f t="shared" si="4"/>
        <v>1.2600000000000002E-7</v>
      </c>
      <c r="K80" s="306">
        <f t="shared" si="5"/>
        <v>5.5188000000000004E-7</v>
      </c>
    </row>
    <row r="81" spans="2:11" ht="15" customHeight="1" x14ac:dyDescent="0.35">
      <c r="B81" s="33" t="s">
        <v>187</v>
      </c>
      <c r="D81" s="113">
        <f t="shared" si="1"/>
        <v>6.3389923772839824E-5</v>
      </c>
      <c r="E81" s="76" t="s">
        <v>118</v>
      </c>
      <c r="F81" s="175" t="s">
        <v>409</v>
      </c>
      <c r="G81" s="172"/>
      <c r="H81" s="279">
        <f t="shared" si="2"/>
        <v>1.3792187499999999</v>
      </c>
      <c r="I81" s="171">
        <f t="shared" si="3"/>
        <v>12081.956249999999</v>
      </c>
      <c r="J81" s="306">
        <f>D81*H81</f>
        <v>8.7428571428571416E-5</v>
      </c>
      <c r="K81" s="306">
        <f>D81*I81/2000</f>
        <v>3.8293714285714281E-4</v>
      </c>
    </row>
    <row r="82" spans="2:11" ht="15" customHeight="1" x14ac:dyDescent="0.35">
      <c r="B82" s="33" t="s">
        <v>188</v>
      </c>
      <c r="D82" s="113">
        <f t="shared" si="1"/>
        <v>1.8644095227305833E-10</v>
      </c>
      <c r="E82" s="76" t="s">
        <v>118</v>
      </c>
      <c r="F82" s="175" t="s">
        <v>409</v>
      </c>
      <c r="G82" s="172"/>
      <c r="H82" s="279">
        <f t="shared" si="2"/>
        <v>1.3792187499999999</v>
      </c>
      <c r="I82" s="171">
        <f t="shared" si="3"/>
        <v>12081.956249999999</v>
      </c>
      <c r="J82" s="306">
        <f>D82*H82</f>
        <v>2.5714285714285713E-10</v>
      </c>
      <c r="K82" s="306">
        <f>D82*I82/2000</f>
        <v>1.1262857142857143E-9</v>
      </c>
    </row>
    <row r="83" spans="2:11" ht="15" customHeight="1" x14ac:dyDescent="0.35">
      <c r="B83" s="33" t="s">
        <v>191</v>
      </c>
      <c r="D83" s="113">
        <f t="shared" si="1"/>
        <v>5.0339057113725747E-7</v>
      </c>
      <c r="E83" s="76" t="s">
        <v>118</v>
      </c>
      <c r="F83" s="175" t="s">
        <v>409</v>
      </c>
      <c r="G83" s="172"/>
      <c r="H83" s="279">
        <f t="shared" si="2"/>
        <v>1.3792187499999999</v>
      </c>
      <c r="I83" s="171">
        <f t="shared" si="3"/>
        <v>12081.956249999999</v>
      </c>
      <c r="J83" s="306">
        <f>D83*H83</f>
        <v>6.9428571428571429E-7</v>
      </c>
      <c r="K83" s="306">
        <f>D83*I83/2000</f>
        <v>3.0409714285714286E-6</v>
      </c>
    </row>
    <row r="84" spans="2:11" ht="15" customHeight="1" x14ac:dyDescent="0.35">
      <c r="B84" s="33" t="s">
        <v>192</v>
      </c>
      <c r="D84" s="113">
        <f t="shared" si="1"/>
        <v>9.3220476136529164E-9</v>
      </c>
      <c r="E84" s="76" t="s">
        <v>118</v>
      </c>
      <c r="F84" s="175" t="s">
        <v>409</v>
      </c>
      <c r="G84" s="172"/>
      <c r="H84" s="279">
        <f t="shared" si="2"/>
        <v>1.3792187499999999</v>
      </c>
      <c r="I84" s="171">
        <f t="shared" si="3"/>
        <v>12081.956249999999</v>
      </c>
      <c r="J84" s="306">
        <f>D84*H84</f>
        <v>1.2857142857142857E-8</v>
      </c>
      <c r="K84" s="306">
        <f>D84*I84/2000</f>
        <v>5.6314285714285718E-8</v>
      </c>
    </row>
    <row r="85" spans="2:11" ht="15" customHeight="1" x14ac:dyDescent="0.35">
      <c r="B85" s="33" t="s">
        <v>193</v>
      </c>
      <c r="D85" s="113">
        <f t="shared" si="1"/>
        <v>7.2693513732217713E-5</v>
      </c>
      <c r="E85" s="76" t="s">
        <v>118</v>
      </c>
      <c r="F85" s="175" t="s">
        <v>409</v>
      </c>
      <c r="G85" s="172"/>
      <c r="H85" s="279">
        <f t="shared" si="2"/>
        <v>1.3792187499999999</v>
      </c>
      <c r="I85" s="171">
        <f t="shared" si="3"/>
        <v>12081.956249999999</v>
      </c>
      <c r="J85" s="306">
        <f>D85*H85</f>
        <v>1.0026025714285714E-4</v>
      </c>
      <c r="K85" s="306">
        <f>D85*I85/2000</f>
        <v>4.3913992628571432E-4</v>
      </c>
    </row>
    <row r="86" spans="2:11" s="189" customFormat="1" ht="2.15" customHeight="1" x14ac:dyDescent="0.35"/>
    <row r="89" spans="2:11" x14ac:dyDescent="0.35">
      <c r="E89" s="48"/>
    </row>
    <row r="106" spans="5:5" x14ac:dyDescent="0.35">
      <c r="E106" s="48"/>
    </row>
    <row r="117" spans="5:5" x14ac:dyDescent="0.35">
      <c r="E117" s="48"/>
    </row>
    <row r="118" spans="5:5" x14ac:dyDescent="0.35">
      <c r="E118" s="48"/>
    </row>
    <row r="119" spans="5:5" x14ac:dyDescent="0.35">
      <c r="E119" s="48"/>
    </row>
    <row r="120" spans="5:5" x14ac:dyDescent="0.35">
      <c r="E120" s="48"/>
    </row>
    <row r="121" spans="5:5" x14ac:dyDescent="0.35">
      <c r="E121" s="48"/>
    </row>
    <row r="122" spans="5:5" x14ac:dyDescent="0.35">
      <c r="E122" s="48"/>
    </row>
    <row r="123" spans="5:5" x14ac:dyDescent="0.35">
      <c r="E123" s="48"/>
    </row>
    <row r="124" spans="5:5" x14ac:dyDescent="0.35">
      <c r="E124" s="48"/>
    </row>
    <row r="125" spans="5:5" x14ac:dyDescent="0.35">
      <c r="E125" s="48"/>
    </row>
    <row r="126" spans="5:5" x14ac:dyDescent="0.35">
      <c r="E126" s="48"/>
    </row>
    <row r="127" spans="5:5" x14ac:dyDescent="0.35">
      <c r="E127" s="48"/>
    </row>
    <row r="128" spans="5:5" x14ac:dyDescent="0.35">
      <c r="E128" s="48"/>
    </row>
    <row r="129" spans="5:5" x14ac:dyDescent="0.35">
      <c r="E129" s="48"/>
    </row>
    <row r="130" spans="5:5" x14ac:dyDescent="0.35">
      <c r="E130" s="48"/>
    </row>
    <row r="131" spans="5:5" x14ac:dyDescent="0.35">
      <c r="E131" s="48"/>
    </row>
    <row r="132" spans="5:5" x14ac:dyDescent="0.35">
      <c r="E132" s="48"/>
    </row>
    <row r="133" spans="5:5" x14ac:dyDescent="0.35">
      <c r="E133" s="48"/>
    </row>
  </sheetData>
  <autoFilter ref="A1:K85" xr:uid="{00000000-0009-0000-0000-00000B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77">
    <mergeCell ref="B56:D56"/>
    <mergeCell ref="B57:D57"/>
    <mergeCell ref="B44:D44"/>
    <mergeCell ref="G44:K44"/>
    <mergeCell ref="B45:D45"/>
    <mergeCell ref="G45:K45"/>
    <mergeCell ref="B46:D46"/>
    <mergeCell ref="G46:K46"/>
    <mergeCell ref="B53:D53"/>
    <mergeCell ref="G53:K53"/>
    <mergeCell ref="B55:D55"/>
    <mergeCell ref="G55:K55"/>
    <mergeCell ref="G56:K56"/>
    <mergeCell ref="G57:K57"/>
    <mergeCell ref="G26:K26"/>
    <mergeCell ref="B27:D27"/>
    <mergeCell ref="G27:K27"/>
    <mergeCell ref="B28:D28"/>
    <mergeCell ref="G28:K28"/>
    <mergeCell ref="A1:K1"/>
    <mergeCell ref="B3:K3"/>
    <mergeCell ref="E6:K6"/>
    <mergeCell ref="B17:K17"/>
    <mergeCell ref="B18:K18"/>
    <mergeCell ref="B29:D29"/>
    <mergeCell ref="F70:G70"/>
    <mergeCell ref="B19:K19"/>
    <mergeCell ref="B23:D23"/>
    <mergeCell ref="G23:K23"/>
    <mergeCell ref="B24:D24"/>
    <mergeCell ref="G24:K24"/>
    <mergeCell ref="B25:D25"/>
    <mergeCell ref="G25:K25"/>
    <mergeCell ref="J68:K68"/>
    <mergeCell ref="G29:K29"/>
    <mergeCell ref="B66:K66"/>
    <mergeCell ref="B26:D26"/>
    <mergeCell ref="B34:D34"/>
    <mergeCell ref="B35:D35"/>
    <mergeCell ref="C31:K32"/>
    <mergeCell ref="G34:K34"/>
    <mergeCell ref="G35:K35"/>
    <mergeCell ref="A30:K30"/>
    <mergeCell ref="B36:D36"/>
    <mergeCell ref="B37:D37"/>
    <mergeCell ref="B38:D38"/>
    <mergeCell ref="G36:K36"/>
    <mergeCell ref="G37:K37"/>
    <mergeCell ref="G38:K38"/>
    <mergeCell ref="B39:D39"/>
    <mergeCell ref="B40:D40"/>
    <mergeCell ref="B41:D41"/>
    <mergeCell ref="G39:K39"/>
    <mergeCell ref="G40:K40"/>
    <mergeCell ref="G41:K41"/>
    <mergeCell ref="B42:D42"/>
    <mergeCell ref="B43:D43"/>
    <mergeCell ref="G42:K42"/>
    <mergeCell ref="G43:K43"/>
    <mergeCell ref="B54:D54"/>
    <mergeCell ref="G54:K54"/>
    <mergeCell ref="B48:D48"/>
    <mergeCell ref="G48:K48"/>
    <mergeCell ref="B49:D49"/>
    <mergeCell ref="G49:K49"/>
    <mergeCell ref="B50:D50"/>
    <mergeCell ref="G50:K50"/>
    <mergeCell ref="B51:D51"/>
    <mergeCell ref="G51:K51"/>
    <mergeCell ref="B52:D52"/>
    <mergeCell ref="G52:K52"/>
    <mergeCell ref="B59:D59"/>
    <mergeCell ref="G59:K59"/>
    <mergeCell ref="B58:D58"/>
    <mergeCell ref="G58:K58"/>
    <mergeCell ref="B60:D60"/>
    <mergeCell ref="G60:K60"/>
  </mergeCells>
  <pageMargins left="0.7" right="0.3" top="0.7" bottom="0.7" header="0.3" footer="0.3"/>
  <pageSetup scale="96" fitToHeight="0" orientation="portrait" r:id="rId1"/>
  <headerFooter scaleWithDoc="0">
    <oddHeader>&amp;L&amp;"Arial Narrow,Bold"Appendix A - Emission Calculations&amp;R&amp;"Arial Narrow,Bold"Dross Press</oddHeader>
    <oddFooter>&amp;C&amp;"Arial Narrow,Bold"Page &amp;P of &amp;N</oddFooter>
  </headerFooter>
  <rowBreaks count="1" manualBreakCount="1">
    <brk id="62"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5B45A-9AE8-44C3-959E-4D00C5917C08}">
  <sheetPr codeName="Sheet24">
    <tabColor rgb="FF00B050"/>
    <pageSetUpPr fitToPage="1"/>
  </sheetPr>
  <dimension ref="A1:O177"/>
  <sheetViews>
    <sheetView view="pageBreakPreview" topLeftCell="A57" zoomScaleNormal="55" zoomScaleSheetLayoutView="100" workbookViewId="0">
      <selection activeCell="J86" sqref="J86"/>
    </sheetView>
  </sheetViews>
  <sheetFormatPr defaultColWidth="9.1796875" defaultRowHeight="13" x14ac:dyDescent="0.35"/>
  <cols>
    <col min="1" max="2" width="2" style="54" customWidth="1"/>
    <col min="3" max="3" width="17.81640625" style="54" customWidth="1"/>
    <col min="4" max="4" width="9.26953125" style="54" customWidth="1"/>
    <col min="5" max="5" width="11.81640625" style="54" customWidth="1"/>
    <col min="6" max="6" width="9.26953125" style="54" customWidth="1"/>
    <col min="7" max="8" width="10.1796875" style="54" customWidth="1"/>
    <col min="9" max="11" width="9.26953125" style="54" customWidth="1"/>
    <col min="12" max="12" width="2.7265625" style="54" customWidth="1"/>
    <col min="13" max="13" width="8.7265625" style="60" customWidth="1"/>
    <col min="14" max="14" width="8.7265625" style="54" customWidth="1"/>
    <col min="15" max="15" width="9.26953125" style="54" customWidth="1"/>
    <col min="16" max="16384" width="9.1796875" style="54"/>
  </cols>
  <sheetData>
    <row r="1" spans="1:15" ht="19.5" customHeight="1" thickBot="1" x14ac:dyDescent="0.4">
      <c r="A1" s="631" t="s">
        <v>797</v>
      </c>
      <c r="B1" s="631"/>
      <c r="C1" s="631"/>
      <c r="D1" s="631"/>
      <c r="E1" s="631"/>
      <c r="F1" s="631"/>
      <c r="G1" s="631"/>
      <c r="H1" s="631"/>
      <c r="I1" s="631"/>
      <c r="J1" s="631"/>
      <c r="K1" s="631"/>
      <c r="M1" s="202"/>
      <c r="N1" s="125"/>
    </row>
    <row r="2" spans="1:15" ht="3" customHeight="1" x14ac:dyDescent="0.35">
      <c r="A2" s="203"/>
      <c r="B2" s="37"/>
      <c r="C2" s="37"/>
      <c r="D2" s="37"/>
      <c r="E2" s="37"/>
      <c r="F2" s="37"/>
      <c r="G2" s="37"/>
      <c r="H2" s="37"/>
      <c r="I2" s="37"/>
      <c r="J2" s="37"/>
      <c r="K2" s="37"/>
      <c r="M2" s="202"/>
      <c r="N2" s="125"/>
    </row>
    <row r="3" spans="1:15" s="346" customFormat="1" ht="15" customHeight="1" x14ac:dyDescent="0.35">
      <c r="A3" s="54" t="s">
        <v>91</v>
      </c>
      <c r="B3" s="601" t="s">
        <v>623</v>
      </c>
      <c r="C3" s="601"/>
      <c r="D3" s="601"/>
      <c r="E3" s="601"/>
      <c r="F3" s="601"/>
      <c r="G3" s="601"/>
      <c r="H3" s="601"/>
      <c r="I3" s="601"/>
      <c r="J3" s="601"/>
      <c r="K3" s="601"/>
      <c r="L3" s="62"/>
    </row>
    <row r="4" spans="1:15" s="346" customFormat="1" ht="69" customHeight="1" x14ac:dyDescent="0.35">
      <c r="A4" s="54" t="s">
        <v>91</v>
      </c>
      <c r="B4" s="601" t="s">
        <v>624</v>
      </c>
      <c r="C4" s="601"/>
      <c r="D4" s="601"/>
      <c r="E4" s="601"/>
      <c r="F4" s="601"/>
      <c r="G4" s="601"/>
      <c r="H4" s="601"/>
      <c r="I4" s="601"/>
      <c r="J4" s="601"/>
      <c r="K4" s="601"/>
      <c r="L4" s="62"/>
    </row>
    <row r="5" spans="1:15" x14ac:dyDescent="0.35">
      <c r="B5" s="55"/>
      <c r="C5" s="55"/>
      <c r="D5" s="55"/>
      <c r="G5" s="56"/>
      <c r="H5" s="57"/>
      <c r="I5" s="57"/>
      <c r="J5" s="58"/>
    </row>
    <row r="6" spans="1:15" ht="15" customHeight="1" x14ac:dyDescent="0.3">
      <c r="A6" s="61"/>
      <c r="B6" s="54" t="s">
        <v>93</v>
      </c>
      <c r="C6" s="62"/>
      <c r="D6" s="63" t="s">
        <v>805</v>
      </c>
      <c r="F6" s="65"/>
      <c r="G6" s="65"/>
      <c r="H6" s="65"/>
      <c r="I6" s="65"/>
      <c r="J6" s="65"/>
      <c r="K6" s="65"/>
      <c r="L6" s="62"/>
    </row>
    <row r="7" spans="1:15" ht="15" customHeight="1" x14ac:dyDescent="0.35">
      <c r="A7" s="61"/>
      <c r="B7" s="54" t="s">
        <v>94</v>
      </c>
      <c r="C7" s="62"/>
      <c r="D7" s="63" t="s">
        <v>806</v>
      </c>
      <c r="F7" s="68"/>
      <c r="G7" s="68"/>
      <c r="H7" s="68"/>
      <c r="I7" s="68"/>
      <c r="J7" s="68"/>
      <c r="K7" s="68"/>
      <c r="L7" s="62"/>
    </row>
    <row r="8" spans="1:15" ht="15" customHeight="1" x14ac:dyDescent="0.35">
      <c r="B8" s="55"/>
      <c r="C8" s="55"/>
      <c r="D8" s="55"/>
      <c r="G8" s="56"/>
      <c r="H8" s="57"/>
      <c r="I8" s="57"/>
      <c r="J8" s="58"/>
    </row>
    <row r="9" spans="1:15" s="60" customFormat="1" ht="15.75" customHeight="1" x14ac:dyDescent="0.35">
      <c r="A9" s="204" t="s">
        <v>798</v>
      </c>
      <c r="B9" s="50"/>
      <c r="C9" s="204"/>
      <c r="D9" s="204"/>
      <c r="E9" s="42"/>
      <c r="F9" s="42"/>
      <c r="G9" s="42"/>
      <c r="H9" s="42"/>
      <c r="I9" s="42"/>
      <c r="J9" s="42"/>
      <c r="K9" s="42"/>
      <c r="L9" s="42"/>
      <c r="N9" s="125"/>
      <c r="O9" s="125"/>
    </row>
    <row r="10" spans="1:15" s="346" customFormat="1" ht="42.75" customHeight="1" x14ac:dyDescent="0.35">
      <c r="A10" s="54" t="s">
        <v>91</v>
      </c>
      <c r="B10" s="601" t="s">
        <v>625</v>
      </c>
      <c r="C10" s="601"/>
      <c r="D10" s="601"/>
      <c r="E10" s="601"/>
      <c r="F10" s="601"/>
      <c r="G10" s="601"/>
      <c r="H10" s="601"/>
      <c r="I10" s="601"/>
      <c r="J10" s="601"/>
      <c r="K10" s="601"/>
      <c r="L10" s="62"/>
    </row>
    <row r="11" spans="1:15" ht="15" customHeight="1" x14ac:dyDescent="0.35">
      <c r="B11" s="193"/>
      <c r="C11" s="193"/>
      <c r="D11" s="193"/>
      <c r="E11" s="193"/>
      <c r="F11" s="193"/>
      <c r="G11" s="193"/>
      <c r="H11" s="193"/>
      <c r="I11" s="193"/>
      <c r="J11" s="193"/>
      <c r="K11" s="193"/>
      <c r="N11" s="125"/>
      <c r="O11" s="125"/>
    </row>
    <row r="12" spans="1:15" ht="15" customHeight="1" x14ac:dyDescent="0.35">
      <c r="A12" s="347" t="s">
        <v>799</v>
      </c>
      <c r="B12" s="347"/>
      <c r="C12" s="75"/>
      <c r="N12" s="125"/>
      <c r="O12" s="125"/>
    </row>
    <row r="13" spans="1:15" ht="15" customHeight="1" x14ac:dyDescent="0.35">
      <c r="B13" s="193"/>
      <c r="C13" s="193"/>
      <c r="D13" s="193"/>
      <c r="E13" s="193"/>
      <c r="F13" s="193"/>
      <c r="G13" s="193"/>
      <c r="H13" s="193"/>
      <c r="I13" s="193"/>
      <c r="J13" s="193"/>
      <c r="K13" s="193"/>
      <c r="N13" s="125"/>
      <c r="O13" s="125"/>
    </row>
    <row r="14" spans="1:15" ht="15" customHeight="1" x14ac:dyDescent="0.35">
      <c r="B14" s="126" t="s">
        <v>86</v>
      </c>
      <c r="C14" s="126"/>
      <c r="D14" s="348"/>
      <c r="E14" s="128" t="s">
        <v>89</v>
      </c>
      <c r="F14" s="349"/>
      <c r="G14" s="129" t="s">
        <v>87</v>
      </c>
      <c r="H14" s="349"/>
      <c r="I14" s="349"/>
      <c r="J14" s="349"/>
      <c r="K14" s="350"/>
      <c r="N14" s="125"/>
      <c r="O14" s="125"/>
    </row>
    <row r="15" spans="1:15" ht="13.5" customHeight="1" x14ac:dyDescent="0.35">
      <c r="B15" s="650" t="s">
        <v>626</v>
      </c>
      <c r="C15" s="650"/>
      <c r="D15" s="650"/>
      <c r="E15" s="309">
        <v>3500</v>
      </c>
      <c r="F15" s="86" t="s">
        <v>627</v>
      </c>
      <c r="G15" s="54" t="s">
        <v>558</v>
      </c>
      <c r="I15" s="193"/>
      <c r="J15" s="193"/>
      <c r="K15" s="193"/>
      <c r="N15" s="125"/>
      <c r="O15" s="125"/>
    </row>
    <row r="16" spans="1:15" ht="15" customHeight="1" x14ac:dyDescent="0.35">
      <c r="B16" s="651"/>
      <c r="C16" s="651"/>
      <c r="D16" s="651"/>
      <c r="E16" s="351">
        <f>E15*60/1000000</f>
        <v>0.21</v>
      </c>
      <c r="F16" s="86" t="s">
        <v>628</v>
      </c>
      <c r="G16" s="54" t="str">
        <f>CONCATENATE("= ",TEXT(E15,"0,000")," gal/min  x  60 min/hr  /  1E6 gal/MMgal")</f>
        <v>= 3,500 gal/min  x  60 min/hr  /  1E6 gal/MMgal</v>
      </c>
      <c r="I16" s="193"/>
      <c r="J16" s="193"/>
      <c r="K16" s="193"/>
      <c r="N16" s="125"/>
      <c r="O16" s="125"/>
    </row>
    <row r="17" spans="1:15" ht="15" customHeight="1" x14ac:dyDescent="0.35">
      <c r="B17" s="651"/>
      <c r="C17" s="651"/>
      <c r="D17" s="651"/>
      <c r="E17" s="513">
        <f>E16*8760</f>
        <v>1839.6</v>
      </c>
      <c r="F17" s="86" t="s">
        <v>629</v>
      </c>
      <c r="G17" s="54" t="s">
        <v>558</v>
      </c>
      <c r="I17" s="193"/>
      <c r="J17" s="193"/>
      <c r="K17" s="193"/>
      <c r="N17" s="125"/>
      <c r="O17" s="125"/>
    </row>
    <row r="18" spans="1:15" x14ac:dyDescent="0.35">
      <c r="B18" s="647" t="s">
        <v>630</v>
      </c>
      <c r="C18" s="647"/>
      <c r="D18" s="647"/>
      <c r="E18" s="353">
        <v>1500</v>
      </c>
      <c r="F18" s="354" t="s">
        <v>627</v>
      </c>
      <c r="G18" s="355" t="s">
        <v>558</v>
      </c>
      <c r="H18" s="355"/>
      <c r="I18" s="352"/>
      <c r="J18" s="352"/>
      <c r="K18" s="352"/>
      <c r="N18" s="125"/>
      <c r="O18" s="125"/>
    </row>
    <row r="19" spans="1:15" ht="15" customHeight="1" x14ac:dyDescent="0.35">
      <c r="B19" s="647"/>
      <c r="C19" s="647"/>
      <c r="D19" s="647"/>
      <c r="E19" s="356">
        <f>E18*60/1000000</f>
        <v>0.09</v>
      </c>
      <c r="F19" s="354" t="s">
        <v>628</v>
      </c>
      <c r="G19" s="355" t="str">
        <f>CONCATENATE("= ",TEXT(E18,"0,000")," gal/min  x  60 min/hr  /  1E6 gal/MMgal")</f>
        <v>= 1,500 gal/min  x  60 min/hr  /  1E6 gal/MMgal</v>
      </c>
      <c r="H19" s="355"/>
      <c r="I19" s="352"/>
      <c r="J19" s="352"/>
      <c r="K19" s="352"/>
      <c r="N19" s="125"/>
      <c r="O19" s="125"/>
    </row>
    <row r="20" spans="1:15" ht="15" customHeight="1" x14ac:dyDescent="0.35">
      <c r="B20" s="618"/>
      <c r="C20" s="618"/>
      <c r="D20" s="618"/>
      <c r="E20" s="514">
        <f>E19*8760</f>
        <v>788.4</v>
      </c>
      <c r="F20" s="354" t="s">
        <v>629</v>
      </c>
      <c r="G20" s="355" t="s">
        <v>558</v>
      </c>
      <c r="H20" s="355"/>
      <c r="I20" s="352"/>
      <c r="J20" s="352"/>
      <c r="K20" s="352"/>
      <c r="N20" s="125"/>
      <c r="O20" s="125"/>
    </row>
    <row r="21" spans="1:15" ht="27" customHeight="1" x14ac:dyDescent="0.35">
      <c r="B21" s="626" t="s">
        <v>631</v>
      </c>
      <c r="C21" s="626"/>
      <c r="D21" s="626"/>
      <c r="E21" s="309">
        <v>3000</v>
      </c>
      <c r="F21" s="54" t="s">
        <v>621</v>
      </c>
      <c r="G21" s="54" t="s">
        <v>632</v>
      </c>
      <c r="I21" s="193"/>
      <c r="J21" s="193"/>
      <c r="K21" s="193"/>
      <c r="N21" s="125"/>
      <c r="O21" s="125"/>
    </row>
    <row r="22" spans="1:15" ht="28.5" customHeight="1" x14ac:dyDescent="0.35">
      <c r="B22" s="647" t="s">
        <v>633</v>
      </c>
      <c r="C22" s="647"/>
      <c r="D22" s="647"/>
      <c r="E22" s="357">
        <v>1E-3</v>
      </c>
      <c r="F22" s="355" t="s">
        <v>175</v>
      </c>
      <c r="G22" s="355" t="s">
        <v>558</v>
      </c>
      <c r="H22" s="355"/>
      <c r="I22" s="352"/>
      <c r="J22" s="352"/>
      <c r="K22" s="352"/>
      <c r="N22" s="125"/>
      <c r="O22" s="125"/>
    </row>
    <row r="23" spans="1:15" ht="15" customHeight="1" x14ac:dyDescent="0.35">
      <c r="B23" s="193"/>
      <c r="C23" s="193"/>
      <c r="D23" s="193"/>
      <c r="E23" s="193"/>
      <c r="F23" s="193"/>
      <c r="G23" s="193"/>
      <c r="H23" s="193"/>
      <c r="I23" s="193"/>
      <c r="J23" s="193"/>
      <c r="K23" s="193"/>
      <c r="N23" s="125"/>
      <c r="O23" s="125"/>
    </row>
    <row r="24" spans="1:15" ht="15" customHeight="1" x14ac:dyDescent="0.35">
      <c r="A24" s="347" t="s">
        <v>800</v>
      </c>
      <c r="B24" s="347"/>
      <c r="C24" s="75"/>
      <c r="N24" s="125"/>
      <c r="O24" s="125"/>
    </row>
    <row r="25" spans="1:15" s="346" customFormat="1" ht="29.25" customHeight="1" x14ac:dyDescent="0.35">
      <c r="A25" s="54" t="s">
        <v>91</v>
      </c>
      <c r="B25" s="601" t="s">
        <v>634</v>
      </c>
      <c r="C25" s="601"/>
      <c r="D25" s="601"/>
      <c r="E25" s="601"/>
      <c r="F25" s="601"/>
      <c r="G25" s="601"/>
      <c r="H25" s="601"/>
      <c r="I25" s="601"/>
      <c r="J25" s="601"/>
      <c r="K25" s="601"/>
      <c r="L25" s="62"/>
    </row>
    <row r="26" spans="1:15" ht="15" customHeight="1" x14ac:dyDescent="0.35">
      <c r="B26" s="193"/>
      <c r="C26" s="193"/>
      <c r="D26" s="193"/>
      <c r="E26" s="193"/>
      <c r="F26" s="193"/>
      <c r="G26" s="193"/>
      <c r="H26" s="193"/>
      <c r="I26" s="193"/>
      <c r="J26" s="193"/>
      <c r="K26" s="193"/>
      <c r="N26" s="125"/>
      <c r="O26" s="125"/>
    </row>
    <row r="27" spans="1:15" ht="15" customHeight="1" x14ac:dyDescent="0.35">
      <c r="B27" s="126" t="s">
        <v>86</v>
      </c>
      <c r="C27" s="126"/>
      <c r="D27" s="348"/>
      <c r="E27" s="128" t="s">
        <v>89</v>
      </c>
      <c r="F27" s="349"/>
      <c r="G27" s="129" t="s">
        <v>87</v>
      </c>
      <c r="H27" s="349"/>
      <c r="I27" s="349"/>
      <c r="J27" s="349"/>
      <c r="K27" s="350"/>
      <c r="N27" s="125"/>
      <c r="O27" s="125"/>
    </row>
    <row r="28" spans="1:15" ht="27" customHeight="1" x14ac:dyDescent="0.35">
      <c r="B28" s="626" t="s">
        <v>635</v>
      </c>
      <c r="C28" s="626"/>
      <c r="D28" s="626"/>
      <c r="E28" s="358">
        <f>E15*60*E92*E21/1000000*E22/100/E16</f>
        <v>0.25019999999999998</v>
      </c>
      <c r="F28" s="359" t="s">
        <v>636</v>
      </c>
      <c r="G28" s="648" t="str">
        <f>CONCATENATE("= ",TEXT(E15,"0,000")," gal/min x 60 min/hr x 8.34 lb/gal x ",TEXT($E$21/1000000,"0.0000")," lb solid/lb water x ",TEXT($E$22/100,"0.0000%")," / ",TEXT(E16,"0.00")," MMgal/hr")</f>
        <v>= 3,500 gal/min x 60 min/hr x 8.34 lb/gal x 0.0030 lb solid/lb water x 0.0010% / 0.21 MMgal/hr</v>
      </c>
      <c r="H28" s="648"/>
      <c r="I28" s="648"/>
      <c r="J28" s="648"/>
      <c r="K28" s="648"/>
      <c r="N28" s="125"/>
      <c r="O28" s="125"/>
    </row>
    <row r="29" spans="1:15" ht="15" customHeight="1" x14ac:dyDescent="0.35">
      <c r="B29" s="193"/>
      <c r="C29" s="193"/>
      <c r="D29" s="193"/>
      <c r="E29" s="193"/>
      <c r="F29" s="193"/>
      <c r="G29" s="193"/>
      <c r="H29" s="193"/>
      <c r="I29" s="193"/>
      <c r="J29" s="193"/>
      <c r="K29" s="193"/>
      <c r="N29" s="125"/>
      <c r="O29" s="125"/>
    </row>
    <row r="30" spans="1:15" ht="15" customHeight="1" x14ac:dyDescent="0.35">
      <c r="A30" s="347" t="s">
        <v>801</v>
      </c>
      <c r="B30" s="347"/>
      <c r="C30" s="75"/>
      <c r="N30" s="125"/>
      <c r="O30" s="125"/>
    </row>
    <row r="31" spans="1:15" ht="29.25" customHeight="1" x14ac:dyDescent="0.35">
      <c r="A31" s="54" t="s">
        <v>91</v>
      </c>
      <c r="B31" s="601" t="s">
        <v>637</v>
      </c>
      <c r="C31" s="601"/>
      <c r="D31" s="601"/>
      <c r="E31" s="601"/>
      <c r="F31" s="601"/>
      <c r="G31" s="601"/>
      <c r="H31" s="601"/>
      <c r="I31" s="601"/>
      <c r="J31" s="601"/>
      <c r="K31" s="601"/>
      <c r="N31" s="125"/>
      <c r="O31" s="125"/>
    </row>
    <row r="32" spans="1:15" ht="15" customHeight="1" thickBot="1" x14ac:dyDescent="0.4">
      <c r="E32" s="216"/>
      <c r="G32" s="193"/>
      <c r="H32" s="92"/>
      <c r="I32" s="92"/>
      <c r="J32" s="92"/>
      <c r="K32" s="92"/>
      <c r="N32" s="125"/>
      <c r="O32" s="125"/>
    </row>
    <row r="33" spans="1:15" ht="4" customHeight="1" x14ac:dyDescent="0.35">
      <c r="C33" s="360"/>
      <c r="D33" s="361"/>
      <c r="E33" s="548"/>
      <c r="F33" s="361"/>
      <c r="G33" s="361"/>
      <c r="H33" s="361"/>
      <c r="I33" s="362"/>
      <c r="J33" s="363"/>
      <c r="K33" s="92"/>
      <c r="N33" s="125"/>
      <c r="O33" s="125"/>
    </row>
    <row r="34" spans="1:15" ht="41" x14ac:dyDescent="0.3">
      <c r="C34" s="364" t="s">
        <v>638</v>
      </c>
      <c r="D34" s="365" t="s">
        <v>639</v>
      </c>
      <c r="E34" s="365" t="s">
        <v>640</v>
      </c>
      <c r="F34" s="365" t="s">
        <v>641</v>
      </c>
      <c r="G34" s="365" t="s">
        <v>642</v>
      </c>
      <c r="H34" s="365" t="s">
        <v>643</v>
      </c>
      <c r="I34" s="366" t="s">
        <v>644</v>
      </c>
      <c r="J34" s="367" t="s">
        <v>645</v>
      </c>
      <c r="N34" s="125"/>
      <c r="O34" s="125"/>
    </row>
    <row r="35" spans="1:15" ht="15" x14ac:dyDescent="0.3">
      <c r="C35" s="368" t="s">
        <v>646</v>
      </c>
      <c r="D35" s="369" t="s">
        <v>647</v>
      </c>
      <c r="E35" s="370" t="s">
        <v>648</v>
      </c>
      <c r="F35" s="370" t="s">
        <v>649</v>
      </c>
      <c r="G35" s="370" t="s">
        <v>649</v>
      </c>
      <c r="H35" s="370" t="s">
        <v>648</v>
      </c>
      <c r="I35" s="371" t="s">
        <v>646</v>
      </c>
      <c r="J35" s="372" t="s">
        <v>646</v>
      </c>
      <c r="K35" s="92"/>
      <c r="N35" s="125"/>
      <c r="O35" s="125"/>
    </row>
    <row r="36" spans="1:15" ht="4" customHeight="1" x14ac:dyDescent="0.3">
      <c r="C36" s="373"/>
      <c r="D36" s="374"/>
      <c r="E36" s="374"/>
      <c r="F36" s="374"/>
      <c r="G36" s="374"/>
      <c r="H36" s="374"/>
      <c r="I36" s="375"/>
      <c r="J36" s="376"/>
      <c r="K36" s="92"/>
      <c r="N36" s="125"/>
      <c r="O36" s="125"/>
    </row>
    <row r="37" spans="1:15" ht="4" customHeight="1" x14ac:dyDescent="0.3">
      <c r="C37" s="377"/>
      <c r="D37" s="378"/>
      <c r="E37" s="378"/>
      <c r="F37" s="378"/>
      <c r="G37" s="378"/>
      <c r="H37" s="378"/>
      <c r="I37" s="379"/>
      <c r="J37" s="380"/>
      <c r="K37" s="92"/>
      <c r="N37" s="125"/>
      <c r="O37" s="125"/>
    </row>
    <row r="38" spans="1:15" ht="15" customHeight="1" x14ac:dyDescent="0.3">
      <c r="C38" s="381">
        <v>10</v>
      </c>
      <c r="D38" s="382">
        <v>0</v>
      </c>
      <c r="E38" s="383">
        <f t="shared" ref="E38:E60" si="0">(4/3)*PI()*(C38/2)^3</f>
        <v>523.59877559829886</v>
      </c>
      <c r="F38" s="384">
        <f t="shared" ref="F38:F60" si="1">E38/1000000</f>
        <v>5.2359877559829881E-4</v>
      </c>
      <c r="G38" s="384">
        <f t="shared" ref="G38:G60" si="2">$E$21/1000000*E38*0.000001</f>
        <v>1.5707963267948965E-6</v>
      </c>
      <c r="H38" s="385">
        <f t="shared" ref="H38:H60" si="3">(4/3)*PI()*(I38/2)^3</f>
        <v>0.71399833036131632</v>
      </c>
      <c r="I38" s="386">
        <f t="shared" ref="I38:I60" si="4">C38*($E$21/1000000*(0.000001/0.0000022))^(1/3)</f>
        <v>1.108918233930388</v>
      </c>
      <c r="J38" s="387">
        <f t="shared" ref="J38:J60" si="5">I38*(2.2/1)^(1/2)</f>
        <v>1.6447915457574678</v>
      </c>
      <c r="N38" s="125"/>
      <c r="O38" s="125"/>
    </row>
    <row r="39" spans="1:15" ht="15" customHeight="1" x14ac:dyDescent="0.3">
      <c r="A39" s="232"/>
      <c r="B39" s="232"/>
      <c r="C39" s="381">
        <v>15.2</v>
      </c>
      <c r="D39" s="388">
        <f>D38+(D40-D38)/(C40-C38)*(C39-C38)</f>
        <v>0.10191999999999998</v>
      </c>
      <c r="E39" s="383">
        <f>(4/3)*PI()*(C39/2)^3</f>
        <v>1838.7783689363102</v>
      </c>
      <c r="F39" s="576">
        <f>E39/1000000</f>
        <v>1.8387783689363102E-3</v>
      </c>
      <c r="G39" s="384">
        <f t="shared" si="2"/>
        <v>5.516335106808931E-6</v>
      </c>
      <c r="H39" s="385">
        <f>(4/3)*PI()*(I39/2)^3</f>
        <v>2.5074250485495133</v>
      </c>
      <c r="I39" s="386">
        <f t="shared" si="4"/>
        <v>1.6855557155741898</v>
      </c>
      <c r="J39" s="387">
        <f>I39*(2.2/1)^(1/2)</f>
        <v>2.5000831495513509</v>
      </c>
      <c r="N39" s="125"/>
      <c r="O39" s="125"/>
    </row>
    <row r="40" spans="1:15" ht="15" customHeight="1" x14ac:dyDescent="0.3">
      <c r="C40" s="381">
        <v>20</v>
      </c>
      <c r="D40" s="388">
        <v>0.19600000000000001</v>
      </c>
      <c r="E40" s="383">
        <f t="shared" si="0"/>
        <v>4188.7902047863909</v>
      </c>
      <c r="F40" s="384">
        <f t="shared" si="1"/>
        <v>4.1887902047863905E-3</v>
      </c>
      <c r="G40" s="384">
        <f t="shared" si="2"/>
        <v>1.2566370614359172E-5</v>
      </c>
      <c r="H40" s="385">
        <f t="shared" si="3"/>
        <v>5.7119866428905306</v>
      </c>
      <c r="I40" s="386">
        <f t="shared" si="4"/>
        <v>2.217836467860776</v>
      </c>
      <c r="J40" s="387">
        <f t="shared" si="5"/>
        <v>3.2895830915149356</v>
      </c>
      <c r="K40" s="92"/>
      <c r="N40" s="125"/>
      <c r="O40" s="125"/>
    </row>
    <row r="41" spans="1:15" ht="15" customHeight="1" x14ac:dyDescent="0.3">
      <c r="C41" s="381">
        <v>30</v>
      </c>
      <c r="D41" s="388">
        <v>0.22600000000000001</v>
      </c>
      <c r="E41" s="383">
        <f t="shared" si="0"/>
        <v>14137.166941154068</v>
      </c>
      <c r="F41" s="385">
        <f t="shared" si="1"/>
        <v>1.4137166941154067E-2</v>
      </c>
      <c r="G41" s="384">
        <f t="shared" si="2"/>
        <v>4.2411500823462201E-5</v>
      </c>
      <c r="H41" s="385">
        <f t="shared" si="3"/>
        <v>19.277954919755548</v>
      </c>
      <c r="I41" s="386">
        <f t="shared" si="4"/>
        <v>3.3267547017911645</v>
      </c>
      <c r="J41" s="387">
        <f t="shared" si="5"/>
        <v>4.9343746372724038</v>
      </c>
      <c r="K41" s="92"/>
      <c r="N41" s="125"/>
      <c r="O41" s="125"/>
    </row>
    <row r="42" spans="1:15" ht="15" customHeight="1" x14ac:dyDescent="0.3">
      <c r="C42" s="381">
        <v>40</v>
      </c>
      <c r="D42" s="388">
        <v>0.51400000000000001</v>
      </c>
      <c r="E42" s="383">
        <f t="shared" si="0"/>
        <v>33510.321638291127</v>
      </c>
      <c r="F42" s="385">
        <f t="shared" si="1"/>
        <v>3.3510321638291124E-2</v>
      </c>
      <c r="G42" s="384">
        <f t="shared" si="2"/>
        <v>1.0053096491487337E-4</v>
      </c>
      <c r="H42" s="385">
        <f t="shared" si="3"/>
        <v>45.695893143124245</v>
      </c>
      <c r="I42" s="386">
        <f t="shared" si="4"/>
        <v>4.4356729357215521</v>
      </c>
      <c r="J42" s="387">
        <f t="shared" si="5"/>
        <v>6.5791661830298711</v>
      </c>
      <c r="N42" s="125"/>
      <c r="O42" s="125"/>
    </row>
    <row r="43" spans="1:15" ht="15" customHeight="1" x14ac:dyDescent="0.3">
      <c r="C43" s="381">
        <v>50</v>
      </c>
      <c r="D43" s="388">
        <v>1.8160000000000001</v>
      </c>
      <c r="E43" s="383">
        <f t="shared" si="0"/>
        <v>65449.846949787352</v>
      </c>
      <c r="F43" s="385">
        <f t="shared" si="1"/>
        <v>6.5449846949787352E-2</v>
      </c>
      <c r="G43" s="384">
        <f t="shared" si="2"/>
        <v>1.9634954084936205E-4</v>
      </c>
      <c r="H43" s="385">
        <f t="shared" si="3"/>
        <v>89.249791295164528</v>
      </c>
      <c r="I43" s="386">
        <f t="shared" si="4"/>
        <v>5.5445911696519401</v>
      </c>
      <c r="J43" s="387">
        <f t="shared" si="5"/>
        <v>8.2239577287873384</v>
      </c>
      <c r="K43" s="92"/>
      <c r="N43" s="125"/>
      <c r="O43" s="125"/>
    </row>
    <row r="44" spans="1:15" ht="15" customHeight="1" x14ac:dyDescent="0.3">
      <c r="C44" s="381">
        <v>60</v>
      </c>
      <c r="D44" s="388">
        <v>5.702</v>
      </c>
      <c r="E44" s="383">
        <f t="shared" si="0"/>
        <v>113097.33552923254</v>
      </c>
      <c r="F44" s="385">
        <f t="shared" si="1"/>
        <v>0.11309733552923254</v>
      </c>
      <c r="G44" s="384">
        <f t="shared" si="2"/>
        <v>3.3929200658769761E-4</v>
      </c>
      <c r="H44" s="385">
        <f t="shared" si="3"/>
        <v>154.22363935804438</v>
      </c>
      <c r="I44" s="386">
        <f t="shared" si="4"/>
        <v>6.653509403582329</v>
      </c>
      <c r="J44" s="387">
        <f t="shared" si="5"/>
        <v>9.8687492745448075</v>
      </c>
      <c r="K44" s="92"/>
      <c r="N44" s="125"/>
      <c r="O44" s="125"/>
    </row>
    <row r="45" spans="1:15" ht="15" customHeight="1" x14ac:dyDescent="0.3">
      <c r="C45" s="381">
        <v>60.8</v>
      </c>
      <c r="D45" s="388">
        <f>D44+(D46-D44)/(C46-C44)*(C45-C44)</f>
        <v>6.953679999999995</v>
      </c>
      <c r="E45" s="383">
        <f>(4/3)*PI()*(C45/2)^3</f>
        <v>117681.81561192386</v>
      </c>
      <c r="F45" s="385">
        <f>E45/1000000</f>
        <v>0.11768181561192385</v>
      </c>
      <c r="G45" s="384">
        <f t="shared" si="2"/>
        <v>3.5304544683577158E-4</v>
      </c>
      <c r="H45" s="385">
        <f>(4/3)*PI()*(I45/2)^3</f>
        <v>160.47520310716885</v>
      </c>
      <c r="I45" s="386">
        <f t="shared" si="4"/>
        <v>6.7422228622967593</v>
      </c>
      <c r="J45" s="577">
        <f>I45*(2.2/1)^(1/2)</f>
        <v>10.000332598205404</v>
      </c>
      <c r="K45" s="92"/>
      <c r="N45" s="125"/>
      <c r="O45" s="125"/>
    </row>
    <row r="46" spans="1:15" ht="15" customHeight="1" x14ac:dyDescent="0.3">
      <c r="C46" s="381">
        <v>70</v>
      </c>
      <c r="D46" s="388">
        <v>21.347999999999999</v>
      </c>
      <c r="E46" s="383">
        <f t="shared" si="0"/>
        <v>179594.3800302165</v>
      </c>
      <c r="F46" s="385">
        <f t="shared" si="1"/>
        <v>0.17959438003021649</v>
      </c>
      <c r="G46" s="384">
        <f t="shared" si="2"/>
        <v>5.3878314009064951E-4</v>
      </c>
      <c r="H46" s="385">
        <f t="shared" si="3"/>
        <v>244.90142731393158</v>
      </c>
      <c r="I46" s="386">
        <f t="shared" si="4"/>
        <v>7.762427637512717</v>
      </c>
      <c r="J46" s="387">
        <f t="shared" si="5"/>
        <v>11.513540820302275</v>
      </c>
      <c r="K46" s="92"/>
      <c r="N46" s="125"/>
      <c r="O46" s="125"/>
    </row>
    <row r="47" spans="1:15" ht="15" customHeight="1" x14ac:dyDescent="0.3">
      <c r="C47" s="381">
        <v>90</v>
      </c>
      <c r="D47" s="388">
        <v>49.811999999999998</v>
      </c>
      <c r="E47" s="383">
        <f t="shared" si="0"/>
        <v>381703.50741115981</v>
      </c>
      <c r="F47" s="385">
        <f t="shared" si="1"/>
        <v>0.38170350741115983</v>
      </c>
      <c r="G47" s="384">
        <f t="shared" si="2"/>
        <v>1.1451105222334795E-3</v>
      </c>
      <c r="H47" s="385">
        <f t="shared" si="3"/>
        <v>520.50478283339964</v>
      </c>
      <c r="I47" s="386">
        <f t="shared" si="4"/>
        <v>9.9802641053734931</v>
      </c>
      <c r="J47" s="387">
        <f t="shared" si="5"/>
        <v>14.80312391181721</v>
      </c>
      <c r="K47" s="92"/>
      <c r="N47" s="125"/>
      <c r="O47" s="125"/>
    </row>
    <row r="48" spans="1:15" ht="15" customHeight="1" x14ac:dyDescent="0.3">
      <c r="C48" s="381">
        <v>110</v>
      </c>
      <c r="D48" s="388">
        <v>70.509</v>
      </c>
      <c r="E48" s="383">
        <f t="shared" si="0"/>
        <v>696909.97032133571</v>
      </c>
      <c r="F48" s="385">
        <f t="shared" si="1"/>
        <v>0.69690997032133573</v>
      </c>
      <c r="G48" s="384">
        <f t="shared" si="2"/>
        <v>2.0907299109640069E-3</v>
      </c>
      <c r="H48" s="383">
        <f t="shared" si="3"/>
        <v>950.33177771091209</v>
      </c>
      <c r="I48" s="386">
        <f t="shared" si="4"/>
        <v>12.198100573234269</v>
      </c>
      <c r="J48" s="387">
        <f t="shared" si="5"/>
        <v>18.092707003332144</v>
      </c>
      <c r="K48" s="92"/>
      <c r="N48" s="125"/>
      <c r="O48" s="125"/>
    </row>
    <row r="49" spans="1:15" ht="15" customHeight="1" x14ac:dyDescent="0.3">
      <c r="C49" s="381">
        <v>130</v>
      </c>
      <c r="D49" s="382">
        <v>82.022999999999996</v>
      </c>
      <c r="E49" s="383">
        <f t="shared" si="0"/>
        <v>1150346.5099894626</v>
      </c>
      <c r="F49" s="385">
        <f t="shared" si="1"/>
        <v>1.1503465099894625</v>
      </c>
      <c r="G49" s="384">
        <f t="shared" si="2"/>
        <v>3.4510395299683877E-3</v>
      </c>
      <c r="H49" s="383">
        <f t="shared" si="3"/>
        <v>1568.6543318038121</v>
      </c>
      <c r="I49" s="386">
        <f t="shared" si="4"/>
        <v>14.415937041095045</v>
      </c>
      <c r="J49" s="387">
        <f t="shared" si="5"/>
        <v>21.382290094847082</v>
      </c>
      <c r="K49" s="92"/>
      <c r="N49" s="125"/>
      <c r="O49" s="125"/>
    </row>
    <row r="50" spans="1:15" ht="15" customHeight="1" x14ac:dyDescent="0.3">
      <c r="C50" s="381">
        <v>150</v>
      </c>
      <c r="D50" s="382">
        <v>88.012</v>
      </c>
      <c r="E50" s="383">
        <f t="shared" si="0"/>
        <v>1767145.8676442585</v>
      </c>
      <c r="F50" s="385">
        <f t="shared" si="1"/>
        <v>1.7671458676442586</v>
      </c>
      <c r="G50" s="384">
        <f t="shared" si="2"/>
        <v>5.3014376029327757E-3</v>
      </c>
      <c r="H50" s="383">
        <f t="shared" si="3"/>
        <v>2409.7443649694437</v>
      </c>
      <c r="I50" s="386">
        <f t="shared" si="4"/>
        <v>16.633773508955823</v>
      </c>
      <c r="J50" s="387">
        <f t="shared" si="5"/>
        <v>24.671873186362021</v>
      </c>
      <c r="N50" s="125"/>
      <c r="O50" s="125"/>
    </row>
    <row r="51" spans="1:15" ht="15" customHeight="1" x14ac:dyDescent="0.3">
      <c r="C51" s="381">
        <v>180</v>
      </c>
      <c r="D51" s="382">
        <v>91.031999999999996</v>
      </c>
      <c r="E51" s="383">
        <f t="shared" si="0"/>
        <v>3053628.0592892785</v>
      </c>
      <c r="F51" s="385">
        <f t="shared" si="1"/>
        <v>3.0536280592892786</v>
      </c>
      <c r="G51" s="384">
        <f t="shared" si="2"/>
        <v>9.1608841778678361E-3</v>
      </c>
      <c r="H51" s="383">
        <f t="shared" si="3"/>
        <v>4164.0382626671972</v>
      </c>
      <c r="I51" s="386">
        <f t="shared" si="4"/>
        <v>19.960528210746986</v>
      </c>
      <c r="J51" s="387">
        <f t="shared" si="5"/>
        <v>29.606247823634419</v>
      </c>
      <c r="K51" s="92"/>
      <c r="N51" s="125"/>
      <c r="O51" s="125"/>
    </row>
    <row r="52" spans="1:15" ht="15" customHeight="1" x14ac:dyDescent="0.3">
      <c r="C52" s="381">
        <v>210</v>
      </c>
      <c r="D52" s="388">
        <v>92.468000000000004</v>
      </c>
      <c r="E52" s="383">
        <f t="shared" si="0"/>
        <v>4849048.2608158449</v>
      </c>
      <c r="F52" s="385">
        <f t="shared" si="1"/>
        <v>4.8490482608158452</v>
      </c>
      <c r="G52" s="384">
        <f t="shared" si="2"/>
        <v>1.4547144782447534E-2</v>
      </c>
      <c r="H52" s="383">
        <f t="shared" si="3"/>
        <v>6612.3385374761501</v>
      </c>
      <c r="I52" s="386">
        <f t="shared" si="4"/>
        <v>23.287282912538149</v>
      </c>
      <c r="J52" s="387">
        <f t="shared" si="5"/>
        <v>34.540622460906825</v>
      </c>
      <c r="K52" s="92"/>
      <c r="N52" s="125"/>
      <c r="O52" s="125"/>
    </row>
    <row r="53" spans="1:15" ht="15" customHeight="1" x14ac:dyDescent="0.3">
      <c r="C53" s="381">
        <v>240</v>
      </c>
      <c r="D53" s="382">
        <v>94.090999999999994</v>
      </c>
      <c r="E53" s="383">
        <f t="shared" si="0"/>
        <v>7238229.4738708828</v>
      </c>
      <c r="F53" s="385">
        <f t="shared" si="1"/>
        <v>7.2382294738708826</v>
      </c>
      <c r="G53" s="384">
        <f t="shared" si="2"/>
        <v>2.1714688421612647E-2</v>
      </c>
      <c r="H53" s="383">
        <f t="shared" si="3"/>
        <v>9870.3129189148403</v>
      </c>
      <c r="I53" s="386">
        <f t="shared" si="4"/>
        <v>26.614037614329316</v>
      </c>
      <c r="J53" s="387">
        <f t="shared" si="5"/>
        <v>39.47499709817923</v>
      </c>
      <c r="K53" s="92"/>
      <c r="N53" s="125"/>
      <c r="O53" s="125"/>
    </row>
    <row r="54" spans="1:15" ht="15" customHeight="1" x14ac:dyDescent="0.3">
      <c r="C54" s="381">
        <v>270</v>
      </c>
      <c r="D54" s="388">
        <v>94.688999999999993</v>
      </c>
      <c r="E54" s="383">
        <f t="shared" si="0"/>
        <v>10305994.700101316</v>
      </c>
      <c r="F54" s="385">
        <f t="shared" si="1"/>
        <v>10.305994700101316</v>
      </c>
      <c r="G54" s="384">
        <f t="shared" si="2"/>
        <v>3.0917984100303945E-2</v>
      </c>
      <c r="H54" s="383">
        <f t="shared" si="3"/>
        <v>14053.629136501791</v>
      </c>
      <c r="I54" s="386">
        <f t="shared" si="4"/>
        <v>29.940792316120479</v>
      </c>
      <c r="J54" s="387">
        <f t="shared" si="5"/>
        <v>44.409371735451629</v>
      </c>
      <c r="N54" s="125"/>
      <c r="O54" s="125"/>
    </row>
    <row r="55" spans="1:15" ht="15" customHeight="1" x14ac:dyDescent="0.3">
      <c r="C55" s="381">
        <v>300</v>
      </c>
      <c r="D55" s="388">
        <v>96.287999999999997</v>
      </c>
      <c r="E55" s="383">
        <f t="shared" si="0"/>
        <v>14137166.941154068</v>
      </c>
      <c r="F55" s="385">
        <f t="shared" si="1"/>
        <v>14.137166941154069</v>
      </c>
      <c r="G55" s="384">
        <f t="shared" si="2"/>
        <v>4.2411500823462206E-2</v>
      </c>
      <c r="H55" s="383">
        <f t="shared" si="3"/>
        <v>19277.95491975555</v>
      </c>
      <c r="I55" s="386">
        <f t="shared" si="4"/>
        <v>33.267547017911646</v>
      </c>
      <c r="J55" s="387">
        <f t="shared" si="5"/>
        <v>49.343746372724041</v>
      </c>
      <c r="K55" s="92"/>
      <c r="N55" s="125"/>
      <c r="O55" s="125"/>
    </row>
    <row r="56" spans="1:15" ht="15" customHeight="1" x14ac:dyDescent="0.3">
      <c r="C56" s="381">
        <v>350</v>
      </c>
      <c r="D56" s="382">
        <v>97.010999999999996</v>
      </c>
      <c r="E56" s="383">
        <f t="shared" si="0"/>
        <v>22449297.503777061</v>
      </c>
      <c r="F56" s="385">
        <f t="shared" si="1"/>
        <v>22.449297503777061</v>
      </c>
      <c r="G56" s="384">
        <f t="shared" si="2"/>
        <v>6.7347892511331178E-2</v>
      </c>
      <c r="H56" s="383">
        <f t="shared" si="3"/>
        <v>30612.678414241444</v>
      </c>
      <c r="I56" s="386">
        <f t="shared" si="4"/>
        <v>38.812138187563583</v>
      </c>
      <c r="J56" s="387">
        <f t="shared" si="5"/>
        <v>57.567704101511374</v>
      </c>
      <c r="K56" s="92"/>
      <c r="N56" s="125"/>
      <c r="O56" s="125"/>
    </row>
    <row r="57" spans="1:15" ht="15" customHeight="1" x14ac:dyDescent="0.3">
      <c r="C57" s="381">
        <v>400</v>
      </c>
      <c r="D57" s="382">
        <v>98.34</v>
      </c>
      <c r="E57" s="383">
        <f t="shared" si="0"/>
        <v>33510321.638291124</v>
      </c>
      <c r="F57" s="385">
        <f t="shared" si="1"/>
        <v>33.510321638291124</v>
      </c>
      <c r="G57" s="384">
        <f t="shared" si="2"/>
        <v>0.10053096491487337</v>
      </c>
      <c r="H57" s="383">
        <f t="shared" si="3"/>
        <v>45695.893143124238</v>
      </c>
      <c r="I57" s="386">
        <f t="shared" si="4"/>
        <v>44.356729357215521</v>
      </c>
      <c r="J57" s="387">
        <f t="shared" si="5"/>
        <v>65.791661830298708</v>
      </c>
      <c r="K57" s="92"/>
      <c r="N57" s="125"/>
      <c r="O57" s="125"/>
    </row>
    <row r="58" spans="1:15" ht="15" customHeight="1" x14ac:dyDescent="0.3">
      <c r="C58" s="381">
        <v>450</v>
      </c>
      <c r="D58" s="382">
        <v>99.070999999999998</v>
      </c>
      <c r="E58" s="383">
        <f t="shared" si="0"/>
        <v>47712938.426394977</v>
      </c>
      <c r="F58" s="385">
        <f t="shared" si="1"/>
        <v>47.712938426394977</v>
      </c>
      <c r="G58" s="384">
        <f t="shared" si="2"/>
        <v>0.14313881527918493</v>
      </c>
      <c r="H58" s="383">
        <f t="shared" si="3"/>
        <v>65063.097854174957</v>
      </c>
      <c r="I58" s="386">
        <f t="shared" si="4"/>
        <v>49.901320526867465</v>
      </c>
      <c r="J58" s="387">
        <f t="shared" si="5"/>
        <v>74.015619559086048</v>
      </c>
      <c r="N58" s="125"/>
      <c r="O58" s="125"/>
    </row>
    <row r="59" spans="1:15" ht="15" customHeight="1" x14ac:dyDescent="0.3">
      <c r="C59" s="381">
        <v>500</v>
      </c>
      <c r="D59" s="382">
        <v>99.070999999999998</v>
      </c>
      <c r="E59" s="383">
        <f t="shared" si="0"/>
        <v>65449846.949787349</v>
      </c>
      <c r="F59" s="385">
        <f t="shared" si="1"/>
        <v>65.449846949787343</v>
      </c>
      <c r="G59" s="384">
        <f t="shared" si="2"/>
        <v>0.19634954084936204</v>
      </c>
      <c r="H59" s="383">
        <f t="shared" si="3"/>
        <v>89249.791295164527</v>
      </c>
      <c r="I59" s="386">
        <f t="shared" si="4"/>
        <v>55.445911696519403</v>
      </c>
      <c r="J59" s="387">
        <f t="shared" si="5"/>
        <v>82.239577287873388</v>
      </c>
      <c r="K59" s="92"/>
      <c r="N59" s="125"/>
      <c r="O59" s="125"/>
    </row>
    <row r="60" spans="1:15" ht="15" customHeight="1" thickBot="1" x14ac:dyDescent="0.35">
      <c r="C60" s="389">
        <v>600</v>
      </c>
      <c r="D60" s="390">
        <v>100</v>
      </c>
      <c r="E60" s="391">
        <f t="shared" si="0"/>
        <v>113097335.52923255</v>
      </c>
      <c r="F60" s="392">
        <f t="shared" si="1"/>
        <v>113.09733552923255</v>
      </c>
      <c r="G60" s="393">
        <f t="shared" si="2"/>
        <v>0.33929200658769765</v>
      </c>
      <c r="H60" s="391">
        <f t="shared" si="3"/>
        <v>154223.6393580444</v>
      </c>
      <c r="I60" s="392">
        <f t="shared" si="4"/>
        <v>66.535094035823292</v>
      </c>
      <c r="J60" s="394">
        <f t="shared" si="5"/>
        <v>98.687492745448083</v>
      </c>
      <c r="K60" s="92"/>
      <c r="N60" s="125"/>
      <c r="O60" s="125"/>
    </row>
    <row r="61" spans="1:15" ht="15" customHeight="1" x14ac:dyDescent="0.4">
      <c r="C61" s="395" t="s">
        <v>650</v>
      </c>
      <c r="D61" s="396"/>
      <c r="E61" s="396"/>
      <c r="F61" s="396"/>
      <c r="G61" s="397"/>
      <c r="H61" s="397"/>
      <c r="I61" s="397"/>
      <c r="J61" s="397"/>
      <c r="N61" s="125"/>
      <c r="O61" s="125"/>
    </row>
    <row r="62" spans="1:15" ht="15" customHeight="1" x14ac:dyDescent="0.35">
      <c r="C62" s="398" t="s">
        <v>651</v>
      </c>
      <c r="D62" s="399"/>
      <c r="E62" s="399"/>
      <c r="F62" s="399"/>
      <c r="G62" s="400"/>
      <c r="H62" s="400"/>
      <c r="I62" s="400"/>
      <c r="J62" s="400"/>
      <c r="K62" s="92"/>
      <c r="N62" s="125"/>
      <c r="O62" s="125"/>
    </row>
    <row r="63" spans="1:15" ht="15" customHeight="1" x14ac:dyDescent="0.35">
      <c r="C63" s="398"/>
      <c r="D63" s="399"/>
      <c r="E63" s="399"/>
      <c r="F63" s="399"/>
      <c r="G63" s="400"/>
      <c r="H63" s="400"/>
      <c r="I63" s="400"/>
      <c r="J63" s="400"/>
      <c r="K63" s="92"/>
      <c r="N63" s="125"/>
      <c r="O63" s="125"/>
    </row>
    <row r="64" spans="1:15" ht="31.5" customHeight="1" x14ac:dyDescent="0.35">
      <c r="A64" s="54" t="s">
        <v>91</v>
      </c>
      <c r="B64" s="601" t="str">
        <f>CONCATENATE("By interpolating the data in Reisman and Frisbie for a tower with ",TEXT(E21,"0,000")," ppm TDS circulating water, PM10 was estimated to be ",TEXT(E67,"0.0%")," of the total particulate matter and PM2.5 was estimated to be ",TEXT(E69,"0.0%")," of the total particulate matter.")</f>
        <v>By interpolating the data in Reisman and Frisbie for a tower with 3,000 ppm TDS circulating water, PM10 was estimated to be 7.0% of the total particulate matter and PM2.5 was estimated to be 0.1% of the total particulate matter.</v>
      </c>
      <c r="C64" s="601"/>
      <c r="D64" s="601"/>
      <c r="E64" s="601"/>
      <c r="F64" s="601"/>
      <c r="G64" s="601"/>
      <c r="H64" s="601"/>
      <c r="I64" s="601"/>
      <c r="J64" s="601"/>
      <c r="K64" s="601"/>
      <c r="N64" s="125"/>
      <c r="O64" s="125"/>
    </row>
    <row r="65" spans="1:15" x14ac:dyDescent="0.35">
      <c r="B65" s="116"/>
      <c r="C65" s="116"/>
      <c r="D65" s="116"/>
      <c r="E65" s="116"/>
      <c r="F65" s="116"/>
      <c r="G65" s="116"/>
      <c r="H65" s="116"/>
      <c r="I65" s="116"/>
      <c r="J65" s="116"/>
      <c r="K65" s="116"/>
      <c r="N65" s="125"/>
      <c r="O65" s="125"/>
    </row>
    <row r="66" spans="1:15" ht="15" customHeight="1" x14ac:dyDescent="0.35">
      <c r="B66" s="126" t="s">
        <v>86</v>
      </c>
      <c r="C66" s="126"/>
      <c r="D66" s="348"/>
      <c r="E66" s="128" t="s">
        <v>89</v>
      </c>
      <c r="F66" s="349"/>
      <c r="G66" s="129" t="s">
        <v>87</v>
      </c>
      <c r="H66" s="349"/>
      <c r="I66" s="349"/>
      <c r="J66" s="349"/>
      <c r="K66" s="350"/>
      <c r="N66" s="125"/>
      <c r="O66" s="125"/>
    </row>
    <row r="67" spans="1:15" ht="15" customHeight="1" x14ac:dyDescent="0.35">
      <c r="B67" s="395" t="s">
        <v>652</v>
      </c>
      <c r="D67" s="399"/>
      <c r="E67" s="401">
        <f>D45/100</f>
        <v>6.9536799999999954E-2</v>
      </c>
      <c r="F67" s="402"/>
      <c r="G67" s="399" t="s">
        <v>653</v>
      </c>
      <c r="I67" s="400"/>
      <c r="J67" s="400"/>
      <c r="K67" s="92"/>
      <c r="N67" s="125"/>
      <c r="O67" s="125"/>
    </row>
    <row r="68" spans="1:15" ht="15" customHeight="1" x14ac:dyDescent="0.35">
      <c r="B68" s="403" t="s">
        <v>654</v>
      </c>
      <c r="C68" s="355"/>
      <c r="D68" s="404"/>
      <c r="E68" s="405">
        <f>E67*E28</f>
        <v>1.7398107359999988E-2</v>
      </c>
      <c r="F68" s="406" t="s">
        <v>636</v>
      </c>
      <c r="G68" s="355" t="str">
        <f>CONCATENATE("= ",TEXT(E28,"0.00")," lb PM/MMgal x ",TEXT(E67,"0.0000")," PM10/PM")</f>
        <v>= 0.25 lb PM/MMgal x 0.0695 PM10/PM</v>
      </c>
      <c r="H68" s="407"/>
      <c r="I68" s="407"/>
      <c r="J68" s="407"/>
      <c r="K68" s="102"/>
      <c r="N68" s="125"/>
      <c r="O68" s="125"/>
    </row>
    <row r="69" spans="1:15" ht="15" customHeight="1" x14ac:dyDescent="0.35">
      <c r="B69" s="395" t="s">
        <v>655</v>
      </c>
      <c r="D69" s="399"/>
      <c r="E69" s="408">
        <f>D39/100</f>
        <v>1.0191999999999998E-3</v>
      </c>
      <c r="F69" s="402"/>
      <c r="G69" s="399" t="s">
        <v>656</v>
      </c>
      <c r="H69" s="400"/>
      <c r="I69" s="400"/>
      <c r="J69" s="400"/>
      <c r="K69" s="92"/>
      <c r="N69" s="125"/>
      <c r="O69" s="125"/>
    </row>
    <row r="70" spans="1:15" ht="15" customHeight="1" x14ac:dyDescent="0.35">
      <c r="B70" s="403" t="s">
        <v>654</v>
      </c>
      <c r="C70" s="355"/>
      <c r="D70" s="404"/>
      <c r="E70" s="409">
        <f>E69*E28</f>
        <v>2.5500383999999996E-4</v>
      </c>
      <c r="F70" s="406" t="s">
        <v>636</v>
      </c>
      <c r="G70" s="355" t="str">
        <f>CONCATENATE("= ",TEXT(E28,"0.00")," lb PM/MMgal x ",TEXT(E69,"0.0000")," PM2.5/PM")</f>
        <v>= 0.25 lb PM/MMgal x 0.0010 PM2.5/PM</v>
      </c>
      <c r="H70" s="407"/>
      <c r="I70" s="407"/>
      <c r="J70" s="407"/>
      <c r="K70" s="102"/>
      <c r="N70" s="125"/>
      <c r="O70" s="125"/>
    </row>
    <row r="71" spans="1:15" ht="15" customHeight="1" x14ac:dyDescent="0.35">
      <c r="C71" s="395"/>
      <c r="D71" s="399"/>
      <c r="E71" s="399"/>
      <c r="F71" s="399"/>
      <c r="G71" s="400"/>
      <c r="H71" s="400"/>
      <c r="I71" s="400"/>
      <c r="J71" s="400"/>
      <c r="K71" s="92"/>
      <c r="N71" s="125"/>
      <c r="O71" s="125"/>
    </row>
    <row r="72" spans="1:15" s="60" customFormat="1" ht="15.75" customHeight="1" x14ac:dyDescent="0.35">
      <c r="A72" s="204" t="s">
        <v>802</v>
      </c>
      <c r="B72" s="50"/>
      <c r="C72" s="204"/>
      <c r="D72" s="204"/>
      <c r="E72" s="552"/>
      <c r="F72" s="42"/>
      <c r="G72" s="42"/>
      <c r="H72" s="42"/>
      <c r="I72" s="42"/>
      <c r="J72" s="42"/>
      <c r="K72" s="42"/>
      <c r="L72" s="42"/>
      <c r="N72" s="125"/>
      <c r="O72" s="125"/>
    </row>
    <row r="73" spans="1:15" ht="15" customHeight="1" x14ac:dyDescent="0.35">
      <c r="B73" s="193"/>
      <c r="C73" s="193"/>
      <c r="D73" s="193"/>
      <c r="E73" s="193"/>
      <c r="F73" s="193"/>
      <c r="G73" s="193"/>
      <c r="H73" s="193"/>
      <c r="I73" s="193"/>
      <c r="J73" s="193"/>
      <c r="K73" s="193"/>
      <c r="N73" s="125"/>
      <c r="O73" s="125"/>
    </row>
    <row r="74" spans="1:15" ht="15" customHeight="1" x14ac:dyDescent="0.35">
      <c r="A74" s="347" t="s">
        <v>803</v>
      </c>
      <c r="B74" s="347"/>
      <c r="C74" s="75"/>
      <c r="N74" s="125"/>
      <c r="O74" s="125"/>
    </row>
    <row r="75" spans="1:15" ht="15" customHeight="1" x14ac:dyDescent="0.35">
      <c r="B75" s="193"/>
      <c r="C75" s="193"/>
      <c r="D75" s="193"/>
      <c r="E75" s="193"/>
      <c r="F75" s="193"/>
      <c r="G75" s="193"/>
      <c r="H75" s="193"/>
      <c r="I75" s="193"/>
      <c r="J75" s="193"/>
      <c r="K75" s="193"/>
      <c r="N75" s="125"/>
      <c r="O75" s="125"/>
    </row>
    <row r="76" spans="1:15" ht="39" x14ac:dyDescent="0.3">
      <c r="D76" s="153" t="s">
        <v>657</v>
      </c>
      <c r="E76" s="410"/>
      <c r="F76" s="411"/>
      <c r="G76" s="155" t="s">
        <v>137</v>
      </c>
      <c r="H76" s="155" t="s">
        <v>138</v>
      </c>
      <c r="I76" s="452" t="s">
        <v>139</v>
      </c>
      <c r="J76" s="453"/>
      <c r="N76" s="125"/>
      <c r="O76" s="125"/>
    </row>
    <row r="77" spans="1:15" ht="15" customHeight="1" x14ac:dyDescent="0.35">
      <c r="A77" s="207" t="s">
        <v>140</v>
      </c>
      <c r="B77" s="207"/>
      <c r="C77" s="207"/>
      <c r="D77" s="156" t="s">
        <v>658</v>
      </c>
      <c r="E77" s="645" t="s">
        <v>142</v>
      </c>
      <c r="F77" s="646"/>
      <c r="G77" s="156" t="s">
        <v>659</v>
      </c>
      <c r="H77" s="305" t="s">
        <v>660</v>
      </c>
      <c r="I77" s="160" t="s">
        <v>145</v>
      </c>
      <c r="J77" s="156" t="s">
        <v>146</v>
      </c>
      <c r="K77" s="232"/>
      <c r="N77" s="125"/>
      <c r="O77" s="125"/>
    </row>
    <row r="78" spans="1:15" ht="15" customHeight="1" x14ac:dyDescent="0.35">
      <c r="B78" s="54" t="s">
        <v>152</v>
      </c>
      <c r="D78" s="212">
        <f>$E$28</f>
        <v>0.25019999999999998</v>
      </c>
      <c r="E78" s="413" t="s">
        <v>169</v>
      </c>
      <c r="F78" s="414"/>
      <c r="G78" s="141">
        <f>$E$16</f>
        <v>0.21</v>
      </c>
      <c r="H78" s="454">
        <f>$E$17</f>
        <v>1839.6</v>
      </c>
      <c r="I78" s="211">
        <f>D78*G78</f>
        <v>5.2541999999999991E-2</v>
      </c>
      <c r="J78" s="212">
        <f>D78*H78/2000</f>
        <v>0.23013395999999997</v>
      </c>
      <c r="K78" s="193"/>
      <c r="N78" s="125"/>
      <c r="O78" s="125"/>
    </row>
    <row r="79" spans="1:15" ht="15" customHeight="1" x14ac:dyDescent="0.35">
      <c r="B79" s="54" t="s">
        <v>154</v>
      </c>
      <c r="D79" s="233">
        <f>$E$68</f>
        <v>1.7398107359999988E-2</v>
      </c>
      <c r="E79" s="413" t="s">
        <v>169</v>
      </c>
      <c r="F79" s="414"/>
      <c r="G79" s="141">
        <f>$E$16</f>
        <v>0.21</v>
      </c>
      <c r="H79" s="454">
        <f>$E$17</f>
        <v>1839.6</v>
      </c>
      <c r="I79" s="214">
        <f>D79*G79</f>
        <v>3.6536025455999972E-3</v>
      </c>
      <c r="J79" s="209">
        <f>D79*H79/2000</f>
        <v>1.6002779149727989E-2</v>
      </c>
      <c r="N79" s="125"/>
      <c r="O79" s="125"/>
    </row>
    <row r="80" spans="1:15" ht="15" customHeight="1" x14ac:dyDescent="0.35">
      <c r="B80" s="54" t="s">
        <v>156</v>
      </c>
      <c r="D80" s="209">
        <f>$E$70</f>
        <v>2.5500383999999996E-4</v>
      </c>
      <c r="E80" s="413" t="s">
        <v>169</v>
      </c>
      <c r="F80" s="414"/>
      <c r="G80" s="141">
        <f>$E$16</f>
        <v>0.21</v>
      </c>
      <c r="H80" s="454">
        <f>$E$17</f>
        <v>1839.6</v>
      </c>
      <c r="I80" s="214">
        <f>D80*G80</f>
        <v>5.3550806399999992E-5</v>
      </c>
      <c r="J80" s="209">
        <f>D80*H80/2000</f>
        <v>2.3455253203199996E-4</v>
      </c>
      <c r="N80" s="125"/>
      <c r="O80" s="125"/>
    </row>
    <row r="81" spans="1:15" ht="15" customHeight="1" x14ac:dyDescent="0.35">
      <c r="B81" s="193"/>
      <c r="C81" s="193"/>
      <c r="D81" s="193"/>
      <c r="E81" s="193"/>
      <c r="F81" s="193"/>
      <c r="G81" s="193"/>
      <c r="H81" s="193"/>
      <c r="I81" s="193"/>
      <c r="J81" s="193"/>
      <c r="K81" s="193"/>
      <c r="N81" s="125"/>
      <c r="O81" s="125"/>
    </row>
    <row r="82" spans="1:15" ht="15" customHeight="1" x14ac:dyDescent="0.35">
      <c r="A82" s="347" t="s">
        <v>804</v>
      </c>
      <c r="B82" s="347"/>
      <c r="C82" s="75"/>
      <c r="E82" s="46"/>
      <c r="N82" s="125"/>
      <c r="O82" s="125"/>
    </row>
    <row r="83" spans="1:15" ht="15" customHeight="1" x14ac:dyDescent="0.35">
      <c r="B83" s="193"/>
      <c r="C83" s="193"/>
      <c r="D83" s="193"/>
      <c r="E83" s="532"/>
      <c r="F83" s="193"/>
      <c r="G83" s="193"/>
      <c r="H83" s="193"/>
      <c r="I83" s="193"/>
      <c r="J83" s="193"/>
      <c r="K83" s="193"/>
      <c r="N83" s="125"/>
      <c r="O83" s="125"/>
    </row>
    <row r="84" spans="1:15" ht="39.5" x14ac:dyDescent="0.35">
      <c r="D84" s="153" t="s">
        <v>657</v>
      </c>
      <c r="E84" s="557"/>
      <c r="F84" s="411"/>
      <c r="G84" s="155" t="s">
        <v>137</v>
      </c>
      <c r="H84" s="155" t="s">
        <v>138</v>
      </c>
      <c r="I84" s="602" t="s">
        <v>139</v>
      </c>
      <c r="J84" s="649"/>
      <c r="N84" s="125"/>
      <c r="O84" s="125"/>
    </row>
    <row r="85" spans="1:15" ht="15" customHeight="1" x14ac:dyDescent="0.35">
      <c r="A85" s="207" t="s">
        <v>140</v>
      </c>
      <c r="B85" s="207"/>
      <c r="C85" s="207"/>
      <c r="D85" s="156" t="s">
        <v>658</v>
      </c>
      <c r="E85" s="645" t="s">
        <v>142</v>
      </c>
      <c r="F85" s="646"/>
      <c r="G85" s="156" t="s">
        <v>659</v>
      </c>
      <c r="H85" s="305" t="s">
        <v>660</v>
      </c>
      <c r="I85" s="160" t="s">
        <v>145</v>
      </c>
      <c r="J85" s="156" t="s">
        <v>146</v>
      </c>
      <c r="K85" s="232"/>
      <c r="N85" s="125"/>
      <c r="O85" s="125"/>
    </row>
    <row r="86" spans="1:15" ht="15" customHeight="1" x14ac:dyDescent="0.35">
      <c r="B86" s="54" t="s">
        <v>152</v>
      </c>
      <c r="D86" s="212">
        <f>$E$28</f>
        <v>0.25019999999999998</v>
      </c>
      <c r="E86" s="413" t="s">
        <v>169</v>
      </c>
      <c r="F86" s="414"/>
      <c r="G86" s="472">
        <f>$E$19</f>
        <v>0.09</v>
      </c>
      <c r="H86" s="454">
        <f>$E$20</f>
        <v>788.4</v>
      </c>
      <c r="I86" s="211">
        <f>D86*G86</f>
        <v>2.2517999999999996E-2</v>
      </c>
      <c r="J86" s="212">
        <f>D86*H86/2000</f>
        <v>9.8628839999999982E-2</v>
      </c>
      <c r="K86" s="193"/>
      <c r="N86" s="125"/>
      <c r="O86" s="125"/>
    </row>
    <row r="87" spans="1:15" ht="15" customHeight="1" x14ac:dyDescent="0.35">
      <c r="B87" s="54" t="s">
        <v>154</v>
      </c>
      <c r="D87" s="233">
        <f>$E$68</f>
        <v>1.7398107359999988E-2</v>
      </c>
      <c r="E87" s="413" t="s">
        <v>169</v>
      </c>
      <c r="F87" s="414"/>
      <c r="G87" s="472">
        <f>$E$19</f>
        <v>0.09</v>
      </c>
      <c r="H87" s="454">
        <f>$E$20</f>
        <v>788.4</v>
      </c>
      <c r="I87" s="214">
        <f>D87*G87</f>
        <v>1.5658296623999989E-3</v>
      </c>
      <c r="J87" s="209">
        <f>D87*H87/2000</f>
        <v>6.8583339213119949E-3</v>
      </c>
      <c r="N87" s="125"/>
      <c r="O87" s="125"/>
    </row>
    <row r="88" spans="1:15" ht="15" customHeight="1" x14ac:dyDescent="0.35">
      <c r="B88" s="54" t="s">
        <v>156</v>
      </c>
      <c r="D88" s="209">
        <f>$E$70</f>
        <v>2.5500383999999996E-4</v>
      </c>
      <c r="E88" s="413" t="s">
        <v>169</v>
      </c>
      <c r="F88" s="414"/>
      <c r="G88" s="472">
        <f>$E$19</f>
        <v>0.09</v>
      </c>
      <c r="H88" s="454">
        <f>$E$20</f>
        <v>788.4</v>
      </c>
      <c r="I88" s="214">
        <f>D88*G88</f>
        <v>2.2950345599999995E-5</v>
      </c>
      <c r="J88" s="209">
        <f>D88*H88/2000</f>
        <v>1.0052251372799998E-4</v>
      </c>
      <c r="N88" s="125"/>
      <c r="O88" s="125"/>
    </row>
    <row r="89" spans="1:15" ht="15" customHeight="1" x14ac:dyDescent="0.35">
      <c r="B89" s="193"/>
      <c r="C89" s="193"/>
      <c r="D89" s="193"/>
      <c r="E89" s="532"/>
      <c r="F89" s="193"/>
      <c r="G89" s="193"/>
      <c r="H89" s="193"/>
      <c r="I89" s="193"/>
      <c r="J89" s="193"/>
      <c r="K89" s="193"/>
      <c r="N89" s="125"/>
      <c r="O89" s="125"/>
    </row>
    <row r="90" spans="1:15" s="217" customFormat="1" ht="2.15" customHeight="1" x14ac:dyDescent="0.35">
      <c r="E90" s="470"/>
      <c r="M90" s="218"/>
      <c r="N90" s="219"/>
      <c r="O90" s="219"/>
    </row>
    <row r="91" spans="1:15" x14ac:dyDescent="0.35">
      <c r="E91" s="46"/>
      <c r="N91" s="125"/>
      <c r="O91" s="125"/>
    </row>
    <row r="92" spans="1:15" ht="15" customHeight="1" x14ac:dyDescent="0.35">
      <c r="B92" s="54" t="s">
        <v>661</v>
      </c>
      <c r="E92" s="415">
        <v>8.34</v>
      </c>
      <c r="F92" s="54" t="s">
        <v>662</v>
      </c>
      <c r="N92" s="125"/>
      <c r="O92" s="125"/>
    </row>
    <row r="93" spans="1:15" x14ac:dyDescent="0.35">
      <c r="E93" s="46"/>
      <c r="N93" s="125"/>
      <c r="O93" s="125"/>
    </row>
    <row r="94" spans="1:15" x14ac:dyDescent="0.35">
      <c r="E94" s="46"/>
      <c r="N94" s="125"/>
      <c r="O94" s="125"/>
    </row>
    <row r="95" spans="1:15" x14ac:dyDescent="0.35">
      <c r="E95" s="46"/>
      <c r="N95" s="125"/>
      <c r="O95" s="125"/>
    </row>
    <row r="96" spans="1:15" x14ac:dyDescent="0.35">
      <c r="E96" s="46"/>
      <c r="N96" s="125"/>
      <c r="O96" s="125"/>
    </row>
    <row r="97" spans="5:15" x14ac:dyDescent="0.35">
      <c r="E97" s="46"/>
      <c r="N97" s="125"/>
      <c r="O97" s="125"/>
    </row>
    <row r="98" spans="5:15" x14ac:dyDescent="0.35">
      <c r="N98" s="125"/>
      <c r="O98" s="125"/>
    </row>
    <row r="99" spans="5:15" x14ac:dyDescent="0.35">
      <c r="N99" s="125"/>
      <c r="O99" s="125"/>
    </row>
    <row r="100" spans="5:15" x14ac:dyDescent="0.35">
      <c r="N100" s="125"/>
      <c r="O100" s="125"/>
    </row>
    <row r="101" spans="5:15" x14ac:dyDescent="0.35">
      <c r="N101" s="125"/>
      <c r="O101" s="125"/>
    </row>
    <row r="102" spans="5:15" x14ac:dyDescent="0.35">
      <c r="N102" s="125"/>
      <c r="O102" s="125"/>
    </row>
    <row r="103" spans="5:15" x14ac:dyDescent="0.35">
      <c r="N103" s="125"/>
      <c r="O103" s="125"/>
    </row>
    <row r="104" spans="5:15" x14ac:dyDescent="0.35">
      <c r="N104" s="125"/>
      <c r="O104" s="125"/>
    </row>
    <row r="105" spans="5:15" x14ac:dyDescent="0.35">
      <c r="N105" s="125"/>
      <c r="O105" s="125"/>
    </row>
    <row r="106" spans="5:15" x14ac:dyDescent="0.35">
      <c r="N106" s="125"/>
      <c r="O106" s="125"/>
    </row>
    <row r="107" spans="5:15" x14ac:dyDescent="0.35">
      <c r="N107" s="125"/>
      <c r="O107" s="125"/>
    </row>
    <row r="108" spans="5:15" x14ac:dyDescent="0.35">
      <c r="N108" s="125"/>
      <c r="O108" s="125"/>
    </row>
    <row r="109" spans="5:15" x14ac:dyDescent="0.35">
      <c r="N109" s="125"/>
      <c r="O109" s="125"/>
    </row>
    <row r="110" spans="5:15" x14ac:dyDescent="0.35">
      <c r="N110" s="125"/>
      <c r="O110" s="125"/>
    </row>
    <row r="111" spans="5:15" x14ac:dyDescent="0.35">
      <c r="N111" s="125"/>
      <c r="O111" s="125"/>
    </row>
    <row r="112" spans="5:15" x14ac:dyDescent="0.35">
      <c r="N112" s="125"/>
      <c r="O112" s="125"/>
    </row>
    <row r="113" spans="14:15" x14ac:dyDescent="0.35">
      <c r="N113" s="125"/>
      <c r="O113" s="125"/>
    </row>
    <row r="114" spans="14:15" x14ac:dyDescent="0.35">
      <c r="N114" s="125"/>
      <c r="O114" s="125"/>
    </row>
    <row r="115" spans="14:15" x14ac:dyDescent="0.35">
      <c r="N115" s="125"/>
      <c r="O115" s="125"/>
    </row>
    <row r="116" spans="14:15" x14ac:dyDescent="0.35">
      <c r="N116" s="125"/>
      <c r="O116" s="125"/>
    </row>
    <row r="117" spans="14:15" x14ac:dyDescent="0.35">
      <c r="N117" s="125"/>
      <c r="O117" s="125"/>
    </row>
    <row r="118" spans="14:15" x14ac:dyDescent="0.35">
      <c r="N118" s="125"/>
      <c r="O118" s="125"/>
    </row>
    <row r="119" spans="14:15" x14ac:dyDescent="0.35">
      <c r="N119" s="125"/>
      <c r="O119" s="125"/>
    </row>
    <row r="120" spans="14:15" x14ac:dyDescent="0.35">
      <c r="N120" s="125"/>
      <c r="O120" s="125"/>
    </row>
    <row r="121" spans="14:15" x14ac:dyDescent="0.35">
      <c r="N121" s="125"/>
      <c r="O121" s="125"/>
    </row>
    <row r="122" spans="14:15" x14ac:dyDescent="0.35">
      <c r="N122" s="125"/>
      <c r="O122" s="125"/>
    </row>
    <row r="123" spans="14:15" x14ac:dyDescent="0.35">
      <c r="N123" s="125"/>
      <c r="O123" s="125"/>
    </row>
    <row r="124" spans="14:15" x14ac:dyDescent="0.35">
      <c r="N124" s="125"/>
      <c r="O124" s="125"/>
    </row>
    <row r="125" spans="14:15" x14ac:dyDescent="0.35">
      <c r="N125" s="125"/>
      <c r="O125" s="125"/>
    </row>
    <row r="126" spans="14:15" x14ac:dyDescent="0.35">
      <c r="N126" s="125"/>
      <c r="O126" s="125"/>
    </row>
    <row r="127" spans="14:15" x14ac:dyDescent="0.35">
      <c r="N127" s="125"/>
      <c r="O127" s="125"/>
    </row>
    <row r="128" spans="14:15" x14ac:dyDescent="0.35">
      <c r="N128" s="125"/>
      <c r="O128" s="125"/>
    </row>
    <row r="129" spans="14:15" x14ac:dyDescent="0.35">
      <c r="N129" s="125"/>
      <c r="O129" s="125"/>
    </row>
    <row r="130" spans="14:15" x14ac:dyDescent="0.35">
      <c r="N130" s="125"/>
      <c r="O130" s="125"/>
    </row>
    <row r="131" spans="14:15" x14ac:dyDescent="0.35">
      <c r="N131" s="125"/>
      <c r="O131" s="125"/>
    </row>
    <row r="132" spans="14:15" x14ac:dyDescent="0.35">
      <c r="N132" s="125"/>
      <c r="O132" s="125"/>
    </row>
    <row r="133" spans="14:15" x14ac:dyDescent="0.35">
      <c r="N133" s="125"/>
      <c r="O133" s="125"/>
    </row>
    <row r="134" spans="14:15" x14ac:dyDescent="0.35">
      <c r="N134" s="125"/>
      <c r="O134" s="125"/>
    </row>
    <row r="135" spans="14:15" x14ac:dyDescent="0.35">
      <c r="N135" s="125"/>
      <c r="O135" s="125"/>
    </row>
    <row r="136" spans="14:15" x14ac:dyDescent="0.35">
      <c r="N136" s="125"/>
      <c r="O136" s="125"/>
    </row>
    <row r="137" spans="14:15" x14ac:dyDescent="0.35">
      <c r="N137" s="125"/>
      <c r="O137" s="125"/>
    </row>
    <row r="138" spans="14:15" x14ac:dyDescent="0.35">
      <c r="N138" s="125"/>
      <c r="O138" s="125"/>
    </row>
    <row r="139" spans="14:15" x14ac:dyDescent="0.35">
      <c r="N139" s="125"/>
      <c r="O139" s="125"/>
    </row>
    <row r="140" spans="14:15" x14ac:dyDescent="0.35">
      <c r="N140" s="125"/>
      <c r="O140" s="125"/>
    </row>
    <row r="141" spans="14:15" x14ac:dyDescent="0.35">
      <c r="N141" s="125"/>
      <c r="O141" s="125"/>
    </row>
    <row r="142" spans="14:15" x14ac:dyDescent="0.35">
      <c r="N142" s="125"/>
      <c r="O142" s="125"/>
    </row>
    <row r="143" spans="14:15" x14ac:dyDescent="0.35">
      <c r="N143" s="125"/>
      <c r="O143" s="125"/>
    </row>
    <row r="144" spans="14:15" x14ac:dyDescent="0.35">
      <c r="N144" s="125"/>
      <c r="O144" s="125"/>
    </row>
    <row r="145" spans="14:15" x14ac:dyDescent="0.35">
      <c r="N145" s="125"/>
      <c r="O145" s="125"/>
    </row>
    <row r="146" spans="14:15" x14ac:dyDescent="0.35">
      <c r="N146" s="125"/>
      <c r="O146" s="125"/>
    </row>
    <row r="147" spans="14:15" x14ac:dyDescent="0.35">
      <c r="N147" s="125"/>
      <c r="O147" s="125"/>
    </row>
    <row r="148" spans="14:15" x14ac:dyDescent="0.35">
      <c r="N148" s="125"/>
      <c r="O148" s="125"/>
    </row>
    <row r="149" spans="14:15" x14ac:dyDescent="0.35">
      <c r="N149" s="125"/>
      <c r="O149" s="125"/>
    </row>
    <row r="150" spans="14:15" x14ac:dyDescent="0.35">
      <c r="N150" s="125"/>
      <c r="O150" s="125"/>
    </row>
    <row r="151" spans="14:15" x14ac:dyDescent="0.35">
      <c r="N151" s="125"/>
      <c r="O151" s="125"/>
    </row>
    <row r="152" spans="14:15" x14ac:dyDescent="0.35">
      <c r="N152" s="125"/>
      <c r="O152" s="125"/>
    </row>
    <row r="153" spans="14:15" x14ac:dyDescent="0.35">
      <c r="N153" s="125"/>
      <c r="O153" s="125"/>
    </row>
    <row r="154" spans="14:15" x14ac:dyDescent="0.35">
      <c r="N154" s="125"/>
      <c r="O154" s="125"/>
    </row>
    <row r="155" spans="14:15" x14ac:dyDescent="0.35">
      <c r="N155" s="125"/>
      <c r="O155" s="125"/>
    </row>
    <row r="156" spans="14:15" x14ac:dyDescent="0.35">
      <c r="N156" s="125"/>
      <c r="O156" s="125"/>
    </row>
    <row r="157" spans="14:15" x14ac:dyDescent="0.35">
      <c r="N157" s="125"/>
      <c r="O157" s="125"/>
    </row>
    <row r="158" spans="14:15" x14ac:dyDescent="0.35">
      <c r="N158" s="125"/>
      <c r="O158" s="125"/>
    </row>
    <row r="159" spans="14:15" x14ac:dyDescent="0.35">
      <c r="N159" s="125"/>
      <c r="O159" s="125"/>
    </row>
    <row r="160" spans="14:15" x14ac:dyDescent="0.35">
      <c r="N160" s="125"/>
      <c r="O160" s="125"/>
    </row>
    <row r="161" spans="14:15" x14ac:dyDescent="0.35">
      <c r="N161" s="125"/>
      <c r="O161" s="125"/>
    </row>
    <row r="162" spans="14:15" x14ac:dyDescent="0.35">
      <c r="N162" s="125"/>
      <c r="O162" s="125"/>
    </row>
    <row r="163" spans="14:15" x14ac:dyDescent="0.35">
      <c r="N163" s="125"/>
      <c r="O163" s="125"/>
    </row>
    <row r="164" spans="14:15" x14ac:dyDescent="0.35">
      <c r="N164" s="125"/>
      <c r="O164" s="125"/>
    </row>
    <row r="165" spans="14:15" x14ac:dyDescent="0.35">
      <c r="N165" s="125"/>
      <c r="O165" s="125"/>
    </row>
    <row r="166" spans="14:15" x14ac:dyDescent="0.35">
      <c r="N166" s="125"/>
      <c r="O166" s="125"/>
    </row>
    <row r="167" spans="14:15" x14ac:dyDescent="0.35">
      <c r="N167" s="125"/>
      <c r="O167" s="125"/>
    </row>
    <row r="168" spans="14:15" x14ac:dyDescent="0.35">
      <c r="N168" s="125"/>
      <c r="O168" s="125"/>
    </row>
    <row r="169" spans="14:15" x14ac:dyDescent="0.35">
      <c r="N169" s="125"/>
      <c r="O169" s="125"/>
    </row>
    <row r="170" spans="14:15" x14ac:dyDescent="0.35">
      <c r="N170" s="125"/>
      <c r="O170" s="125"/>
    </row>
    <row r="171" spans="14:15" x14ac:dyDescent="0.35">
      <c r="N171" s="125"/>
      <c r="O171" s="125"/>
    </row>
    <row r="172" spans="14:15" x14ac:dyDescent="0.35">
      <c r="N172" s="125"/>
      <c r="O172" s="125"/>
    </row>
    <row r="173" spans="14:15" x14ac:dyDescent="0.35">
      <c r="N173" s="125"/>
      <c r="O173" s="125"/>
    </row>
    <row r="174" spans="14:15" x14ac:dyDescent="0.35">
      <c r="N174" s="125"/>
      <c r="O174" s="125"/>
    </row>
    <row r="175" spans="14:15" x14ac:dyDescent="0.35">
      <c r="N175" s="125"/>
      <c r="O175" s="125"/>
    </row>
    <row r="176" spans="14:15" x14ac:dyDescent="0.35">
      <c r="N176" s="125"/>
      <c r="O176" s="125"/>
    </row>
    <row r="177" spans="14:15" x14ac:dyDescent="0.35">
      <c r="N177" s="125"/>
      <c r="O177" s="125"/>
    </row>
  </sheetData>
  <mergeCells count="16">
    <mergeCell ref="B18:D20"/>
    <mergeCell ref="A1:K1"/>
    <mergeCell ref="B3:K3"/>
    <mergeCell ref="B4:K4"/>
    <mergeCell ref="B10:K10"/>
    <mergeCell ref="B15:D17"/>
    <mergeCell ref="E85:F85"/>
    <mergeCell ref="B21:D21"/>
    <mergeCell ref="B22:D22"/>
    <mergeCell ref="B25:K25"/>
    <mergeCell ref="B28:D28"/>
    <mergeCell ref="G28:K28"/>
    <mergeCell ref="B31:K31"/>
    <mergeCell ref="B64:K64"/>
    <mergeCell ref="E77:F77"/>
    <mergeCell ref="I84:J84"/>
  </mergeCells>
  <pageMargins left="0.7" right="0.3" top="0.7" bottom="0.7" header="0.3" footer="0.3"/>
  <pageSetup scale="95" fitToHeight="0" orientation="portrait" r:id="rId1"/>
  <headerFooter scaleWithDoc="0">
    <oddHeader>&amp;L&amp;"Arial Narrow,Bold"Appendix A - Emission Calculations&amp;R&amp;"Arial Narrow,Bold"Cooling Towers</oddHeader>
    <oddFooter>&amp;C&amp;"Arial Narrow,Bold"Page &amp;P of &amp;N</oddFooter>
  </headerFooter>
  <rowBreaks count="2" manualBreakCount="2">
    <brk id="29" max="10" man="1"/>
    <brk id="71"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3F838-A2CC-495A-8015-BA052025099B}">
  <sheetPr>
    <tabColor rgb="FF00B050"/>
    <pageSetUpPr fitToPage="1"/>
  </sheetPr>
  <dimension ref="A1:P174"/>
  <sheetViews>
    <sheetView view="pageBreakPreview" topLeftCell="A11" zoomScaleNormal="100" zoomScaleSheetLayoutView="100" workbookViewId="0">
      <selection activeCell="C49" sqref="C49"/>
    </sheetView>
  </sheetViews>
  <sheetFormatPr defaultColWidth="9.1796875" defaultRowHeight="13" x14ac:dyDescent="0.3"/>
  <cols>
    <col min="1" max="2" width="2" style="33" customWidth="1"/>
    <col min="3" max="3" width="15.1796875" style="33" customWidth="1"/>
    <col min="4" max="4" width="10" style="33" customWidth="1"/>
    <col min="5" max="5" width="9.26953125" style="33" customWidth="1"/>
    <col min="6" max="6" width="10.453125" style="33" customWidth="1"/>
    <col min="7" max="7" width="8.7265625" style="33" customWidth="1"/>
    <col min="8" max="8" width="10.1796875" style="33" customWidth="1"/>
    <col min="9" max="10" width="9.26953125" style="33" customWidth="1"/>
    <col min="11" max="12" width="8.7265625" style="33" customWidth="1"/>
    <col min="13" max="13" width="3" style="33" customWidth="1"/>
    <col min="14" max="14" width="10.54296875" style="52" bestFit="1" customWidth="1"/>
    <col min="15" max="15" width="9.1796875" style="52"/>
    <col min="16" max="16384" width="9.1796875" style="33"/>
  </cols>
  <sheetData>
    <row r="1" spans="1:16" ht="19.5" customHeight="1" thickBot="1" x14ac:dyDescent="0.35">
      <c r="A1" s="652" t="s">
        <v>792</v>
      </c>
      <c r="B1" s="652"/>
      <c r="C1" s="652"/>
      <c r="D1" s="652"/>
      <c r="E1" s="652"/>
      <c r="F1" s="652"/>
      <c r="G1" s="652"/>
      <c r="H1" s="652"/>
      <c r="I1" s="652"/>
      <c r="J1" s="652"/>
      <c r="K1" s="652"/>
      <c r="L1" s="652"/>
    </row>
    <row r="2" spans="1:16" ht="3" customHeight="1" x14ac:dyDescent="0.3">
      <c r="A2" s="53"/>
      <c r="B2" s="37"/>
      <c r="C2" s="37"/>
      <c r="D2" s="37"/>
      <c r="E2" s="37"/>
      <c r="F2" s="37"/>
      <c r="G2" s="37"/>
      <c r="H2" s="37"/>
      <c r="I2" s="37"/>
      <c r="J2" s="37"/>
      <c r="K2" s="37"/>
      <c r="L2" s="37"/>
    </row>
    <row r="3" spans="1:16" s="40" customFormat="1" ht="41.25" customHeight="1" x14ac:dyDescent="0.35">
      <c r="A3" s="33" t="s">
        <v>91</v>
      </c>
      <c r="B3" s="579" t="s">
        <v>663</v>
      </c>
      <c r="C3" s="579"/>
      <c r="D3" s="579"/>
      <c r="E3" s="579"/>
      <c r="F3" s="579"/>
      <c r="G3" s="579"/>
      <c r="H3" s="579"/>
      <c r="I3" s="579"/>
      <c r="J3" s="579"/>
      <c r="K3" s="579"/>
      <c r="L3" s="579"/>
      <c r="M3" s="39"/>
    </row>
    <row r="4" spans="1:16" s="54" customFormat="1" ht="15" customHeight="1" x14ac:dyDescent="0.35">
      <c r="B4" s="55"/>
      <c r="C4" s="55"/>
      <c r="D4" s="55"/>
      <c r="G4" s="56"/>
      <c r="H4" s="57"/>
      <c r="I4" s="57"/>
      <c r="J4" s="57"/>
      <c r="K4" s="58"/>
      <c r="M4" s="59"/>
    </row>
    <row r="5" spans="1:16" s="54" customFormat="1" ht="15" customHeight="1" x14ac:dyDescent="0.3">
      <c r="A5" s="61"/>
      <c r="B5" s="54" t="s">
        <v>93</v>
      </c>
      <c r="C5" s="62"/>
      <c r="E5" s="63" t="s">
        <v>85</v>
      </c>
      <c r="F5" s="64"/>
      <c r="G5" s="65"/>
      <c r="H5" s="65"/>
      <c r="I5" s="65"/>
      <c r="J5" s="65"/>
      <c r="K5" s="65"/>
      <c r="L5" s="65"/>
      <c r="M5" s="66"/>
      <c r="N5" s="67"/>
      <c r="O5" s="67"/>
      <c r="P5" s="67"/>
    </row>
    <row r="6" spans="1:16" s="54" customFormat="1" ht="15" customHeight="1" x14ac:dyDescent="0.35">
      <c r="A6" s="61"/>
      <c r="B6" s="54" t="s">
        <v>94</v>
      </c>
      <c r="C6" s="62"/>
      <c r="E6" s="612" t="s">
        <v>69</v>
      </c>
      <c r="F6" s="612"/>
      <c r="G6" s="612"/>
      <c r="H6" s="612"/>
      <c r="I6" s="612"/>
      <c r="J6" s="612"/>
      <c r="K6" s="612"/>
      <c r="L6" s="612"/>
      <c r="M6" s="66"/>
      <c r="N6" s="67"/>
      <c r="O6" s="67"/>
      <c r="P6" s="67"/>
    </row>
    <row r="7" spans="1:16" x14ac:dyDescent="0.35">
      <c r="B7" s="55"/>
      <c r="C7" s="55"/>
      <c r="D7" s="55"/>
      <c r="G7" s="56"/>
      <c r="H7" s="69"/>
      <c r="I7" s="69"/>
      <c r="J7" s="69"/>
      <c r="K7" s="70"/>
      <c r="N7" s="33"/>
      <c r="O7" s="33"/>
    </row>
    <row r="8" spans="1:16" s="44" customFormat="1" ht="15.75" customHeight="1" x14ac:dyDescent="0.35">
      <c r="A8" s="72" t="s">
        <v>793</v>
      </c>
      <c r="B8" s="50"/>
      <c r="C8" s="72"/>
      <c r="D8" s="72"/>
      <c r="E8" s="42"/>
      <c r="F8" s="42"/>
      <c r="G8" s="42"/>
      <c r="H8" s="42"/>
      <c r="I8" s="42"/>
      <c r="J8" s="42"/>
      <c r="K8" s="42"/>
      <c r="L8" s="42"/>
      <c r="M8" s="42"/>
    </row>
    <row r="9" spans="1:16" ht="15" customHeight="1" x14ac:dyDescent="0.35">
      <c r="N9" s="33"/>
      <c r="O9" s="33"/>
    </row>
    <row r="10" spans="1:16" ht="15" customHeight="1" x14ac:dyDescent="0.35">
      <c r="A10" s="74" t="s">
        <v>794</v>
      </c>
      <c r="B10" s="74"/>
      <c r="C10" s="75"/>
      <c r="N10" s="33"/>
      <c r="O10" s="33"/>
    </row>
    <row r="11" spans="1:16" ht="43.4" customHeight="1" x14ac:dyDescent="0.35">
      <c r="A11" s="80" t="s">
        <v>91</v>
      </c>
      <c r="B11" s="596" t="s">
        <v>664</v>
      </c>
      <c r="C11" s="596"/>
      <c r="D11" s="596"/>
      <c r="E11" s="596"/>
      <c r="F11" s="596"/>
      <c r="G11" s="596"/>
      <c r="H11" s="596"/>
      <c r="I11" s="596"/>
      <c r="J11" s="596"/>
      <c r="K11" s="596"/>
      <c r="L11" s="596"/>
      <c r="M11" s="36"/>
      <c r="N11" s="82"/>
      <c r="O11" s="33"/>
    </row>
    <row r="12" spans="1:16" x14ac:dyDescent="0.35">
      <c r="A12" s="80" t="s">
        <v>91</v>
      </c>
      <c r="B12" s="596" t="s">
        <v>665</v>
      </c>
      <c r="C12" s="596"/>
      <c r="D12" s="596"/>
      <c r="E12" s="596"/>
      <c r="F12" s="596"/>
      <c r="G12" s="596"/>
      <c r="H12" s="596"/>
      <c r="I12" s="596"/>
      <c r="J12" s="596"/>
      <c r="K12" s="596"/>
      <c r="L12" s="596"/>
      <c r="M12" s="36"/>
      <c r="N12" s="82"/>
      <c r="O12" s="33"/>
    </row>
    <row r="13" spans="1:16" ht="15" customHeight="1" x14ac:dyDescent="0.35">
      <c r="B13" s="73"/>
      <c r="C13" s="73"/>
      <c r="D13" s="73"/>
      <c r="E13" s="73"/>
      <c r="F13" s="73"/>
      <c r="G13" s="73"/>
      <c r="H13" s="73"/>
      <c r="I13" s="73"/>
      <c r="J13" s="73"/>
      <c r="K13" s="73"/>
      <c r="L13" s="73"/>
      <c r="N13" s="33"/>
      <c r="O13" s="33"/>
    </row>
    <row r="14" spans="1:16" ht="15" customHeight="1" x14ac:dyDescent="0.35">
      <c r="B14" s="45" t="s">
        <v>86</v>
      </c>
      <c r="C14" s="45"/>
      <c r="D14" s="45"/>
      <c r="E14" s="89" t="s">
        <v>89</v>
      </c>
      <c r="F14" s="45"/>
      <c r="G14" s="45" t="s">
        <v>87</v>
      </c>
      <c r="H14" s="90"/>
      <c r="I14" s="90"/>
      <c r="J14" s="90"/>
      <c r="K14" s="90"/>
      <c r="L14" s="90"/>
      <c r="N14" s="33"/>
      <c r="O14" s="33"/>
    </row>
    <row r="15" spans="1:16" ht="15" customHeight="1" x14ac:dyDescent="0.35">
      <c r="B15" s="91" t="s">
        <v>167</v>
      </c>
      <c r="C15" s="73"/>
      <c r="D15" s="73"/>
      <c r="E15" s="73"/>
      <c r="F15" s="73"/>
      <c r="G15" s="73"/>
      <c r="H15" s="73"/>
      <c r="I15" s="73"/>
      <c r="J15" s="73"/>
      <c r="K15" s="73"/>
      <c r="L15" s="73"/>
      <c r="N15" s="33"/>
      <c r="O15" s="33"/>
    </row>
    <row r="16" spans="1:16" ht="36" customHeight="1" x14ac:dyDescent="0.35">
      <c r="B16" s="595" t="s">
        <v>277</v>
      </c>
      <c r="C16" s="595"/>
      <c r="D16" s="595"/>
      <c r="E16" s="206">
        <v>0.01</v>
      </c>
      <c r="F16" s="33" t="s">
        <v>102</v>
      </c>
      <c r="G16" s="595" t="s">
        <v>666</v>
      </c>
      <c r="H16" s="599"/>
      <c r="I16" s="599"/>
      <c r="J16" s="599"/>
      <c r="K16" s="599"/>
      <c r="L16" s="599"/>
      <c r="N16" s="33"/>
      <c r="O16" s="33"/>
    </row>
    <row r="17" spans="1:15" ht="36" customHeight="1" x14ac:dyDescent="0.35">
      <c r="B17" s="597" t="s">
        <v>667</v>
      </c>
      <c r="C17" s="597"/>
      <c r="D17" s="597"/>
      <c r="E17" s="311">
        <v>1500</v>
      </c>
      <c r="F17" s="174" t="s">
        <v>110</v>
      </c>
      <c r="G17" s="597" t="s">
        <v>668</v>
      </c>
      <c r="H17" s="598"/>
      <c r="I17" s="598"/>
      <c r="J17" s="598"/>
      <c r="K17" s="598"/>
      <c r="L17" s="598"/>
      <c r="N17" s="33"/>
      <c r="O17" s="33"/>
    </row>
    <row r="18" spans="1:15" ht="36" customHeight="1" x14ac:dyDescent="0.35">
      <c r="B18" s="595" t="s">
        <v>669</v>
      </c>
      <c r="C18" s="595"/>
      <c r="D18" s="595"/>
      <c r="E18" s="78">
        <f>E16*E17*60/7000</f>
        <v>0.12857142857142856</v>
      </c>
      <c r="F18" s="33" t="s">
        <v>164</v>
      </c>
      <c r="G18" s="595" t="str">
        <f>_xlfn.CONCAT(TEXT(E16,"0.000")," gr filt. PM/dscf x ",TEXT(E17,"0,0")," dscf/min x 60 min/hr x 1 lb / 7,000 gr = 
",TEXT(E18,"0.000")," lb PM/hr")</f>
        <v>0.010 gr filt. PM/dscf x 1,500 dscf/min x 60 min/hr x 1 lb / 7,000 gr = 
0.129 lb PM/hr</v>
      </c>
      <c r="H18" s="599"/>
      <c r="I18" s="599"/>
      <c r="J18" s="599"/>
      <c r="K18" s="599"/>
      <c r="L18" s="599"/>
      <c r="N18" s="33"/>
      <c r="O18" s="33"/>
    </row>
    <row r="19" spans="1:15" ht="18" customHeight="1" x14ac:dyDescent="0.35">
      <c r="B19" s="597" t="s">
        <v>670</v>
      </c>
      <c r="C19" s="597"/>
      <c r="D19" s="597"/>
      <c r="E19" s="498">
        <v>35</v>
      </c>
      <c r="F19" s="310" t="s">
        <v>671</v>
      </c>
      <c r="G19" s="597"/>
      <c r="H19" s="598"/>
      <c r="I19" s="598"/>
      <c r="J19" s="598"/>
      <c r="K19" s="598"/>
      <c r="L19" s="598"/>
      <c r="N19" s="33"/>
      <c r="O19" s="33"/>
    </row>
    <row r="20" spans="1:15" ht="18" customHeight="1" x14ac:dyDescent="0.35">
      <c r="B20" s="595" t="s">
        <v>672</v>
      </c>
      <c r="C20" s="595"/>
      <c r="D20" s="595"/>
      <c r="E20" s="77">
        <v>150</v>
      </c>
      <c r="F20" s="318" t="s">
        <v>164</v>
      </c>
      <c r="G20" s="595" t="s">
        <v>673</v>
      </c>
      <c r="H20" s="599"/>
      <c r="I20" s="599"/>
      <c r="J20" s="599"/>
      <c r="K20" s="599"/>
      <c r="L20" s="599"/>
      <c r="N20" s="33"/>
      <c r="O20" s="33"/>
    </row>
    <row r="21" spans="1:15" ht="18" customHeight="1" x14ac:dyDescent="0.35">
      <c r="B21" s="597" t="s">
        <v>674</v>
      </c>
      <c r="C21" s="597"/>
      <c r="D21" s="597"/>
      <c r="E21" s="441">
        <f>E20*8760/2000</f>
        <v>657</v>
      </c>
      <c r="F21" s="310" t="s">
        <v>90</v>
      </c>
      <c r="G21" s="597" t="str">
        <f>_xlfn.CONCAT(TEXT(E20,"0,0")," lb/hr x 8,760 hr/yr / 2,000 lb/ton = ",TEXT(E21,"0,0.0")," ton/yr")</f>
        <v>150 lb/hr x 8,760 hr/yr / 2,000 lb/ton = 657.0 ton/yr</v>
      </c>
      <c r="H21" s="598"/>
      <c r="I21" s="598"/>
      <c r="J21" s="598"/>
      <c r="K21" s="598"/>
      <c r="L21" s="598"/>
      <c r="N21" s="33"/>
      <c r="O21" s="33"/>
    </row>
    <row r="22" spans="1:15" ht="36" customHeight="1" x14ac:dyDescent="0.35">
      <c r="B22" s="595" t="s">
        <v>675</v>
      </c>
      <c r="C22" s="595"/>
      <c r="D22" s="595"/>
      <c r="E22" s="77">
        <v>25</v>
      </c>
      <c r="F22" s="318" t="s">
        <v>676</v>
      </c>
      <c r="G22" s="595"/>
      <c r="H22" s="599"/>
      <c r="I22" s="599"/>
      <c r="J22" s="599"/>
      <c r="K22" s="599"/>
      <c r="L22" s="599"/>
      <c r="N22" s="33"/>
      <c r="O22" s="33"/>
    </row>
    <row r="23" spans="1:15" ht="18" customHeight="1" x14ac:dyDescent="0.35">
      <c r="B23" s="597" t="s">
        <v>677</v>
      </c>
      <c r="C23" s="597"/>
      <c r="D23" s="597"/>
      <c r="E23" s="441">
        <f>ROUND(E21/E22,0)</f>
        <v>26</v>
      </c>
      <c r="F23" s="310" t="s">
        <v>678</v>
      </c>
      <c r="G23" s="597" t="str">
        <f>_xlfn.CONCAT(TEXT(E21,"0,0")," ton/yr / ",TEXT(E22,"0,0")," ton/truck = ",TEXT(E23,"0,0.0")," truck/yr")</f>
        <v>657 ton/yr / 25 ton/truck = 26.0 truck/yr</v>
      </c>
      <c r="H23" s="598"/>
      <c r="I23" s="598"/>
      <c r="J23" s="598"/>
      <c r="K23" s="598"/>
      <c r="L23" s="598"/>
      <c r="N23" s="33"/>
      <c r="O23" s="33"/>
    </row>
    <row r="24" spans="1:15" ht="18" customHeight="1" x14ac:dyDescent="0.35">
      <c r="B24" s="595" t="s">
        <v>679</v>
      </c>
      <c r="C24" s="595"/>
      <c r="D24" s="595"/>
      <c r="E24" s="180">
        <f>E23*1*2</f>
        <v>52</v>
      </c>
      <c r="F24" s="318" t="s">
        <v>620</v>
      </c>
      <c r="G24" s="595" t="s">
        <v>680</v>
      </c>
      <c r="H24" s="599"/>
      <c r="I24" s="599"/>
      <c r="J24" s="599"/>
      <c r="K24" s="599"/>
      <c r="L24" s="599"/>
      <c r="N24" s="33"/>
      <c r="O24" s="33"/>
    </row>
    <row r="25" spans="1:15" ht="18" customHeight="1" x14ac:dyDescent="0.35">
      <c r="B25" s="597" t="s">
        <v>681</v>
      </c>
      <c r="C25" s="597"/>
      <c r="D25" s="597"/>
      <c r="E25" s="314">
        <f>E18*E24</f>
        <v>6.6857142857142851</v>
      </c>
      <c r="F25" s="93" t="s">
        <v>682</v>
      </c>
      <c r="G25" s="597" t="str">
        <f>_xlfn.CONCAT(TEXT(E18,"0.000")," lb/hr x ",TEXT(E24,"0.00")," hr/yr = ",TEXT(E25,"0.00")," lb/yr")</f>
        <v>0.129 lb/hr x 52.00 hr/yr = 6.69 lb/yr</v>
      </c>
      <c r="H25" s="598"/>
      <c r="I25" s="598"/>
      <c r="J25" s="598"/>
      <c r="K25" s="598"/>
      <c r="L25" s="598"/>
      <c r="N25" s="33"/>
      <c r="O25" s="33"/>
    </row>
    <row r="26" spans="1:15" ht="18" customHeight="1" x14ac:dyDescent="0.35">
      <c r="B26" s="595" t="s">
        <v>681</v>
      </c>
      <c r="C26" s="595"/>
      <c r="D26" s="595"/>
      <c r="E26" s="113">
        <f>E25/2000</f>
        <v>3.3428571428571426E-3</v>
      </c>
      <c r="F26" s="33" t="s">
        <v>267</v>
      </c>
      <c r="G26" s="595" t="str">
        <f>_xlfn.CONCAT(TEXT(E25,"0.00")," lb/yr / 2,000 lb/ton = ",TEXT(E26,"0.00E-00")," ton/yr")</f>
        <v>6.69 lb/yr / 2,000 lb/ton = 3.34E-03 ton/yr</v>
      </c>
      <c r="H26" s="599"/>
      <c r="I26" s="599"/>
      <c r="J26" s="599"/>
      <c r="K26" s="599"/>
      <c r="L26" s="599"/>
      <c r="N26" s="33"/>
      <c r="O26" s="33"/>
    </row>
    <row r="27" spans="1:15" ht="36" customHeight="1" x14ac:dyDescent="0.35">
      <c r="B27" s="597" t="s">
        <v>683</v>
      </c>
      <c r="C27" s="597"/>
      <c r="D27" s="597"/>
      <c r="E27" s="335">
        <f>E25/E21</f>
        <v>1.0176125244618394E-2</v>
      </c>
      <c r="F27" s="93" t="s">
        <v>118</v>
      </c>
      <c r="G27" s="597" t="str">
        <f>_xlfn.CONCAT(TEXT(E25,"0.00")," lb/yr / ",TEXT(E21,"0,0")," ton/yr = ",TEXT(E27,"0.00E-00")," ton/yr")</f>
        <v>6.69 lb/yr / 657 ton/yr = 1.02E-02 ton/yr</v>
      </c>
      <c r="H27" s="598"/>
      <c r="I27" s="598"/>
      <c r="J27" s="598"/>
      <c r="K27" s="598"/>
      <c r="L27" s="598"/>
      <c r="N27" s="33"/>
      <c r="O27" s="33"/>
    </row>
    <row r="28" spans="1:15" ht="15" customHeight="1" x14ac:dyDescent="0.35">
      <c r="E28" s="76"/>
      <c r="F28" s="78"/>
      <c r="G28" s="78"/>
      <c r="N28" s="33"/>
      <c r="O28" s="33"/>
    </row>
    <row r="29" spans="1:15" s="44" customFormat="1" ht="15.75" customHeight="1" x14ac:dyDescent="0.35">
      <c r="A29" s="72" t="s">
        <v>795</v>
      </c>
      <c r="B29" s="50"/>
      <c r="C29" s="72"/>
      <c r="D29" s="72"/>
      <c r="E29" s="42"/>
      <c r="F29" s="42"/>
      <c r="G29" s="42"/>
      <c r="H29" s="42"/>
      <c r="I29" s="42"/>
      <c r="J29" s="42"/>
      <c r="K29" s="42"/>
      <c r="L29" s="42"/>
      <c r="M29" s="42"/>
    </row>
    <row r="30" spans="1:15" ht="15" customHeight="1" x14ac:dyDescent="0.35">
      <c r="N30" s="33"/>
      <c r="O30" s="33"/>
    </row>
    <row r="31" spans="1:15" ht="15" customHeight="1" x14ac:dyDescent="0.35">
      <c r="A31" s="74" t="s">
        <v>796</v>
      </c>
      <c r="B31" s="74"/>
      <c r="C31" s="75"/>
      <c r="N31" s="33"/>
      <c r="O31" s="33"/>
    </row>
    <row r="32" spans="1:15" s="54" customFormat="1" ht="18" customHeight="1" x14ac:dyDescent="0.35">
      <c r="A32" s="54" t="s">
        <v>91</v>
      </c>
      <c r="B32" s="601" t="s">
        <v>135</v>
      </c>
      <c r="C32" s="601"/>
      <c r="D32" s="601"/>
      <c r="E32" s="601"/>
      <c r="F32" s="601"/>
      <c r="G32" s="601"/>
      <c r="H32" s="601"/>
      <c r="I32" s="601"/>
      <c r="J32" s="601"/>
      <c r="K32" s="601"/>
      <c r="L32" s="601"/>
      <c r="M32" s="59"/>
      <c r="N32" s="125"/>
    </row>
    <row r="33" spans="1:15" ht="15" customHeight="1" x14ac:dyDescent="0.35">
      <c r="A33" s="74"/>
      <c r="B33" s="74"/>
      <c r="C33" s="75"/>
      <c r="E33" s="48"/>
      <c r="N33" s="33"/>
      <c r="O33" s="33"/>
    </row>
    <row r="34" spans="1:15" ht="53.25" customHeight="1" x14ac:dyDescent="0.3">
      <c r="D34" s="153" t="s">
        <v>402</v>
      </c>
      <c r="E34" s="154"/>
      <c r="F34" s="154"/>
      <c r="G34" s="154"/>
      <c r="I34" s="155" t="s">
        <v>137</v>
      </c>
      <c r="J34" s="155" t="s">
        <v>138</v>
      </c>
      <c r="K34" s="602" t="s">
        <v>139</v>
      </c>
      <c r="L34" s="581"/>
      <c r="N34" s="33"/>
      <c r="O34" s="33"/>
    </row>
    <row r="35" spans="1:15" ht="15" customHeight="1" x14ac:dyDescent="0.35">
      <c r="B35" s="90" t="s">
        <v>140</v>
      </c>
      <c r="C35" s="90"/>
      <c r="D35" s="156" t="s">
        <v>141</v>
      </c>
      <c r="E35" s="157" t="s">
        <v>142</v>
      </c>
      <c r="F35" s="158"/>
      <c r="G35" s="158"/>
      <c r="H35" s="159"/>
      <c r="I35" s="160" t="s">
        <v>143</v>
      </c>
      <c r="J35" s="160" t="s">
        <v>144</v>
      </c>
      <c r="K35" s="160" t="s">
        <v>145</v>
      </c>
      <c r="L35" s="156" t="s">
        <v>146</v>
      </c>
      <c r="N35" s="33"/>
      <c r="O35" s="33"/>
    </row>
    <row r="36" spans="1:15" ht="15" customHeight="1" x14ac:dyDescent="0.35">
      <c r="B36" s="33" t="s">
        <v>684</v>
      </c>
      <c r="D36" s="113">
        <f>E27</f>
        <v>1.0176125244618394E-2</v>
      </c>
      <c r="E36" s="76" t="s">
        <v>118</v>
      </c>
      <c r="F36" s="343" t="s">
        <v>153</v>
      </c>
      <c r="G36" s="80"/>
      <c r="I36" s="181">
        <f>E20/2000</f>
        <v>7.4999999999999997E-2</v>
      </c>
      <c r="J36" s="499">
        <f>$E$21</f>
        <v>657</v>
      </c>
      <c r="K36" s="306">
        <f>D36*I36</f>
        <v>7.632093933463796E-4</v>
      </c>
      <c r="L36" s="306">
        <f>D36*J36/2000</f>
        <v>3.3428571428571426E-3</v>
      </c>
      <c r="N36" s="33"/>
      <c r="O36" s="33"/>
    </row>
    <row r="37" spans="1:15" ht="15" customHeight="1" x14ac:dyDescent="0.35">
      <c r="A37" s="74"/>
      <c r="B37" s="74"/>
      <c r="C37" s="75"/>
      <c r="N37" s="33"/>
      <c r="O37" s="33"/>
    </row>
    <row r="38" spans="1:15" ht="15" customHeight="1" x14ac:dyDescent="0.35">
      <c r="E38" s="76"/>
      <c r="F38" s="78"/>
      <c r="N38" s="33"/>
      <c r="O38" s="33"/>
    </row>
    <row r="39" spans="1:15" s="189" customFormat="1" ht="2" customHeight="1" x14ac:dyDescent="0.35"/>
    <row r="40" spans="1:15" x14ac:dyDescent="0.35">
      <c r="N40" s="33"/>
      <c r="O40" s="33"/>
    </row>
    <row r="41" spans="1:15" x14ac:dyDescent="0.35">
      <c r="N41" s="33"/>
      <c r="O41" s="33"/>
    </row>
    <row r="42" spans="1:15" x14ac:dyDescent="0.35">
      <c r="N42" s="33"/>
      <c r="O42" s="33"/>
    </row>
    <row r="43" spans="1:15" x14ac:dyDescent="0.35">
      <c r="N43" s="33"/>
      <c r="O43" s="33"/>
    </row>
    <row r="44" spans="1:15" x14ac:dyDescent="0.35">
      <c r="N44" s="33"/>
      <c r="O44" s="33"/>
    </row>
    <row r="45" spans="1:15" x14ac:dyDescent="0.35">
      <c r="N45" s="33"/>
      <c r="O45" s="33"/>
    </row>
    <row r="46" spans="1:15" x14ac:dyDescent="0.35">
      <c r="N46" s="33"/>
      <c r="O46" s="33"/>
    </row>
    <row r="47" spans="1:15" x14ac:dyDescent="0.35">
      <c r="N47" s="33"/>
      <c r="O47" s="33"/>
    </row>
    <row r="48" spans="1:15" x14ac:dyDescent="0.35">
      <c r="N48" s="33"/>
      <c r="O48" s="33"/>
    </row>
    <row r="49" spans="5:15" x14ac:dyDescent="0.35">
      <c r="N49" s="33"/>
      <c r="O49" s="33"/>
    </row>
    <row r="50" spans="5:15" x14ac:dyDescent="0.35">
      <c r="N50" s="33"/>
      <c r="O50" s="33"/>
    </row>
    <row r="51" spans="5:15" x14ac:dyDescent="0.35">
      <c r="N51" s="33"/>
      <c r="O51" s="33"/>
    </row>
    <row r="52" spans="5:15" x14ac:dyDescent="0.35">
      <c r="E52" s="48"/>
      <c r="N52" s="33"/>
      <c r="O52" s="33"/>
    </row>
    <row r="53" spans="5:15" x14ac:dyDescent="0.35">
      <c r="N53" s="33"/>
      <c r="O53" s="33"/>
    </row>
    <row r="54" spans="5:15" x14ac:dyDescent="0.35">
      <c r="E54" s="48"/>
      <c r="N54" s="33"/>
      <c r="O54" s="33"/>
    </row>
    <row r="55" spans="5:15" x14ac:dyDescent="0.35">
      <c r="N55" s="33"/>
      <c r="O55" s="33"/>
    </row>
    <row r="56" spans="5:15" x14ac:dyDescent="0.35">
      <c r="N56" s="33"/>
      <c r="O56" s="33"/>
    </row>
    <row r="57" spans="5:15" x14ac:dyDescent="0.35">
      <c r="N57" s="33"/>
      <c r="O57" s="33"/>
    </row>
    <row r="58" spans="5:15" x14ac:dyDescent="0.35">
      <c r="N58" s="33"/>
      <c r="O58" s="33"/>
    </row>
    <row r="59" spans="5:15" x14ac:dyDescent="0.35">
      <c r="N59" s="33"/>
      <c r="O59" s="33"/>
    </row>
    <row r="60" spans="5:15" x14ac:dyDescent="0.35">
      <c r="N60" s="33"/>
      <c r="O60" s="33"/>
    </row>
    <row r="61" spans="5:15" x14ac:dyDescent="0.35">
      <c r="N61" s="33"/>
      <c r="O61" s="33"/>
    </row>
    <row r="62" spans="5:15" x14ac:dyDescent="0.35">
      <c r="N62" s="33"/>
      <c r="O62" s="33"/>
    </row>
    <row r="63" spans="5:15" x14ac:dyDescent="0.35">
      <c r="N63" s="33"/>
      <c r="O63" s="33"/>
    </row>
    <row r="64" spans="5:15" x14ac:dyDescent="0.35">
      <c r="N64" s="33"/>
      <c r="O64" s="33"/>
    </row>
    <row r="65" spans="5:15" x14ac:dyDescent="0.35">
      <c r="N65" s="33"/>
      <c r="O65" s="33"/>
    </row>
    <row r="66" spans="5:15" x14ac:dyDescent="0.35">
      <c r="N66" s="33"/>
      <c r="O66" s="33"/>
    </row>
    <row r="67" spans="5:15" x14ac:dyDescent="0.35">
      <c r="N67" s="33"/>
      <c r="O67" s="33"/>
    </row>
    <row r="68" spans="5:15" x14ac:dyDescent="0.35">
      <c r="N68" s="33"/>
      <c r="O68" s="33"/>
    </row>
    <row r="69" spans="5:15" x14ac:dyDescent="0.35">
      <c r="N69" s="33"/>
      <c r="O69" s="33"/>
    </row>
    <row r="70" spans="5:15" x14ac:dyDescent="0.35">
      <c r="N70" s="33"/>
      <c r="O70" s="33"/>
    </row>
    <row r="71" spans="5:15" x14ac:dyDescent="0.35">
      <c r="E71" s="48"/>
      <c r="N71" s="33"/>
      <c r="O71" s="33"/>
    </row>
    <row r="72" spans="5:15" x14ac:dyDescent="0.35">
      <c r="N72" s="33"/>
      <c r="O72" s="33"/>
    </row>
    <row r="73" spans="5:15" x14ac:dyDescent="0.35">
      <c r="N73" s="33"/>
      <c r="O73" s="33"/>
    </row>
    <row r="74" spans="5:15" x14ac:dyDescent="0.35">
      <c r="N74" s="33"/>
      <c r="O74" s="33"/>
    </row>
    <row r="75" spans="5:15" x14ac:dyDescent="0.35">
      <c r="N75" s="33"/>
      <c r="O75" s="33"/>
    </row>
    <row r="76" spans="5:15" x14ac:dyDescent="0.35">
      <c r="N76" s="33"/>
      <c r="O76" s="33"/>
    </row>
    <row r="77" spans="5:15" x14ac:dyDescent="0.35">
      <c r="N77" s="33"/>
      <c r="O77" s="33"/>
    </row>
    <row r="78" spans="5:15" x14ac:dyDescent="0.35">
      <c r="N78" s="33"/>
      <c r="O78" s="33"/>
    </row>
    <row r="79" spans="5:15" x14ac:dyDescent="0.35">
      <c r="N79" s="33"/>
      <c r="O79" s="33"/>
    </row>
    <row r="80" spans="5:15" x14ac:dyDescent="0.35">
      <c r="N80" s="33"/>
      <c r="O80" s="33"/>
    </row>
    <row r="81" spans="5:15" x14ac:dyDescent="0.35">
      <c r="N81" s="33"/>
      <c r="O81" s="33"/>
    </row>
    <row r="82" spans="5:15" x14ac:dyDescent="0.35">
      <c r="E82" s="48"/>
      <c r="N82" s="33"/>
      <c r="O82" s="33"/>
    </row>
    <row r="83" spans="5:15" x14ac:dyDescent="0.35">
      <c r="E83" s="48"/>
      <c r="N83" s="33"/>
      <c r="O83" s="33"/>
    </row>
    <row r="84" spans="5:15" x14ac:dyDescent="0.35">
      <c r="E84" s="48"/>
      <c r="N84" s="33"/>
      <c r="O84" s="33"/>
    </row>
    <row r="85" spans="5:15" x14ac:dyDescent="0.35">
      <c r="E85" s="48"/>
      <c r="N85" s="33"/>
      <c r="O85" s="33"/>
    </row>
    <row r="86" spans="5:15" x14ac:dyDescent="0.35">
      <c r="E86" s="48"/>
      <c r="N86" s="33"/>
      <c r="O86" s="33"/>
    </row>
    <row r="87" spans="5:15" x14ac:dyDescent="0.35">
      <c r="E87" s="48"/>
      <c r="N87" s="33"/>
      <c r="O87" s="33"/>
    </row>
    <row r="88" spans="5:15" x14ac:dyDescent="0.35">
      <c r="E88" s="48"/>
      <c r="N88" s="33"/>
      <c r="O88" s="33"/>
    </row>
    <row r="89" spans="5:15" x14ac:dyDescent="0.35">
      <c r="E89" s="48"/>
      <c r="N89" s="33"/>
      <c r="O89" s="33"/>
    </row>
    <row r="90" spans="5:15" x14ac:dyDescent="0.35">
      <c r="E90" s="48"/>
      <c r="N90" s="33"/>
      <c r="O90" s="33"/>
    </row>
    <row r="91" spans="5:15" x14ac:dyDescent="0.35">
      <c r="E91" s="48"/>
      <c r="N91" s="33"/>
      <c r="O91" s="33"/>
    </row>
    <row r="92" spans="5:15" x14ac:dyDescent="0.35">
      <c r="E92" s="48"/>
      <c r="N92" s="33"/>
      <c r="O92" s="33"/>
    </row>
    <row r="93" spans="5:15" x14ac:dyDescent="0.35">
      <c r="E93" s="48"/>
      <c r="N93" s="33"/>
      <c r="O93" s="33"/>
    </row>
    <row r="94" spans="5:15" x14ac:dyDescent="0.35">
      <c r="E94" s="48"/>
      <c r="N94" s="33"/>
      <c r="O94" s="33"/>
    </row>
    <row r="95" spans="5:15" x14ac:dyDescent="0.35">
      <c r="E95" s="48"/>
      <c r="N95" s="33"/>
      <c r="O95" s="33"/>
    </row>
    <row r="96" spans="5:15" x14ac:dyDescent="0.35">
      <c r="E96" s="48"/>
      <c r="N96" s="33"/>
      <c r="O96" s="33"/>
    </row>
    <row r="97" spans="5:15" x14ac:dyDescent="0.35">
      <c r="E97" s="48"/>
      <c r="N97" s="33"/>
      <c r="O97" s="33"/>
    </row>
    <row r="98" spans="5:15" x14ac:dyDescent="0.35">
      <c r="E98" s="48"/>
      <c r="N98" s="33"/>
      <c r="O98" s="33"/>
    </row>
    <row r="99" spans="5:15" x14ac:dyDescent="0.35">
      <c r="N99" s="33"/>
      <c r="O99" s="33"/>
    </row>
    <row r="100" spans="5:15" x14ac:dyDescent="0.35">
      <c r="N100" s="33"/>
      <c r="O100" s="33"/>
    </row>
    <row r="101" spans="5:15" x14ac:dyDescent="0.35">
      <c r="N101" s="33"/>
      <c r="O101" s="33"/>
    </row>
    <row r="102" spans="5:15" x14ac:dyDescent="0.35">
      <c r="N102" s="33"/>
      <c r="O102" s="33"/>
    </row>
    <row r="103" spans="5:15" x14ac:dyDescent="0.35">
      <c r="N103" s="33"/>
      <c r="O103" s="33"/>
    </row>
    <row r="104" spans="5:15" x14ac:dyDescent="0.35">
      <c r="N104" s="33"/>
      <c r="O104" s="33"/>
    </row>
    <row r="105" spans="5:15" x14ac:dyDescent="0.35">
      <c r="N105" s="33"/>
      <c r="O105" s="33"/>
    </row>
    <row r="106" spans="5:15" x14ac:dyDescent="0.35">
      <c r="N106" s="33"/>
      <c r="O106" s="33"/>
    </row>
    <row r="107" spans="5:15" x14ac:dyDescent="0.35">
      <c r="N107" s="33"/>
      <c r="O107" s="33"/>
    </row>
    <row r="108" spans="5:15" x14ac:dyDescent="0.35">
      <c r="N108" s="33"/>
      <c r="O108" s="33"/>
    </row>
    <row r="109" spans="5:15" x14ac:dyDescent="0.35">
      <c r="N109" s="33"/>
      <c r="O109" s="33"/>
    </row>
    <row r="110" spans="5:15" x14ac:dyDescent="0.35">
      <c r="N110" s="33"/>
      <c r="O110" s="33"/>
    </row>
    <row r="111" spans="5:15" x14ac:dyDescent="0.35">
      <c r="N111" s="33"/>
      <c r="O111" s="33"/>
    </row>
    <row r="112" spans="5:15" x14ac:dyDescent="0.35">
      <c r="N112" s="33"/>
      <c r="O112" s="33"/>
    </row>
    <row r="113" s="33" customFormat="1" x14ac:dyDescent="0.35"/>
    <row r="114" s="33" customFormat="1" x14ac:dyDescent="0.35"/>
    <row r="115" s="33" customFormat="1" x14ac:dyDescent="0.35"/>
    <row r="116" s="33" customFormat="1" x14ac:dyDescent="0.35"/>
    <row r="117" s="33" customFormat="1" x14ac:dyDescent="0.35"/>
    <row r="118" s="33" customFormat="1" x14ac:dyDescent="0.35"/>
    <row r="119" s="33" customFormat="1" x14ac:dyDescent="0.35"/>
    <row r="120" s="33" customFormat="1" x14ac:dyDescent="0.35"/>
    <row r="121" s="33" customFormat="1" x14ac:dyDescent="0.35"/>
    <row r="122" s="33" customFormat="1" x14ac:dyDescent="0.35"/>
    <row r="123" s="33" customFormat="1" x14ac:dyDescent="0.35"/>
    <row r="124" s="33" customFormat="1" x14ac:dyDescent="0.35"/>
    <row r="125" s="33" customFormat="1" x14ac:dyDescent="0.35"/>
    <row r="126" s="33" customFormat="1" x14ac:dyDescent="0.35"/>
    <row r="127" s="33" customFormat="1" x14ac:dyDescent="0.35"/>
    <row r="128" s="33" customFormat="1" x14ac:dyDescent="0.35"/>
    <row r="129" s="33" customFormat="1" x14ac:dyDescent="0.35"/>
    <row r="130" s="33" customFormat="1" x14ac:dyDescent="0.35"/>
    <row r="131" s="33" customFormat="1" x14ac:dyDescent="0.35"/>
    <row r="132" s="33" customFormat="1" x14ac:dyDescent="0.35"/>
    <row r="133" s="33" customFormat="1" x14ac:dyDescent="0.35"/>
    <row r="134" s="33" customFormat="1" x14ac:dyDescent="0.35"/>
    <row r="135" s="33" customFormat="1" x14ac:dyDescent="0.35"/>
    <row r="136" s="33" customFormat="1" x14ac:dyDescent="0.35"/>
    <row r="137" s="33" customFormat="1" x14ac:dyDescent="0.35"/>
    <row r="138" s="33" customFormat="1" x14ac:dyDescent="0.35"/>
    <row r="139" s="33" customFormat="1" x14ac:dyDescent="0.35"/>
    <row r="140" s="33" customFormat="1" x14ac:dyDescent="0.35"/>
    <row r="141" s="33" customFormat="1" x14ac:dyDescent="0.35"/>
    <row r="142" s="33" customFormat="1" x14ac:dyDescent="0.35"/>
    <row r="143" s="33" customFormat="1" x14ac:dyDescent="0.35"/>
    <row r="144" s="33" customFormat="1" x14ac:dyDescent="0.35"/>
    <row r="145" s="33" customFormat="1" x14ac:dyDescent="0.35"/>
    <row r="146" s="33" customFormat="1" x14ac:dyDescent="0.35"/>
    <row r="147" s="33" customFormat="1" x14ac:dyDescent="0.35"/>
    <row r="148" s="33" customFormat="1" x14ac:dyDescent="0.35"/>
    <row r="149" s="33" customFormat="1" x14ac:dyDescent="0.35"/>
    <row r="150" s="33" customFormat="1" x14ac:dyDescent="0.35"/>
    <row r="151" s="33" customFormat="1" x14ac:dyDescent="0.35"/>
    <row r="152" s="33" customFormat="1" x14ac:dyDescent="0.35"/>
    <row r="153" s="33" customFormat="1" x14ac:dyDescent="0.35"/>
    <row r="154" s="33" customFormat="1" x14ac:dyDescent="0.35"/>
    <row r="155" s="33" customFormat="1" x14ac:dyDescent="0.35"/>
    <row r="156" s="33" customFormat="1" x14ac:dyDescent="0.35"/>
    <row r="157" s="33" customFormat="1" x14ac:dyDescent="0.35"/>
    <row r="158" s="33" customFormat="1" x14ac:dyDescent="0.35"/>
    <row r="159" s="33" customFormat="1" x14ac:dyDescent="0.35"/>
    <row r="160" s="33" customFormat="1" x14ac:dyDescent="0.35"/>
    <row r="161" s="33" customFormat="1" x14ac:dyDescent="0.35"/>
    <row r="162" s="33" customFormat="1" x14ac:dyDescent="0.35"/>
    <row r="163" s="33" customFormat="1" x14ac:dyDescent="0.35"/>
    <row r="164" s="33" customFormat="1" x14ac:dyDescent="0.35"/>
    <row r="165" s="33" customFormat="1" x14ac:dyDescent="0.35"/>
    <row r="166" s="33" customFormat="1" x14ac:dyDescent="0.35"/>
    <row r="167" s="33" customFormat="1" x14ac:dyDescent="0.35"/>
    <row r="168" s="33" customFormat="1" x14ac:dyDescent="0.35"/>
    <row r="169" s="33" customFormat="1" x14ac:dyDescent="0.35"/>
    <row r="170" s="33" customFormat="1" x14ac:dyDescent="0.35"/>
    <row r="171" s="33" customFormat="1" x14ac:dyDescent="0.35"/>
    <row r="172" s="33" customFormat="1" x14ac:dyDescent="0.35"/>
    <row r="173" s="33" customFormat="1" x14ac:dyDescent="0.35"/>
    <row r="174" s="33" customFormat="1" x14ac:dyDescent="0.35"/>
  </sheetData>
  <autoFilter ref="A1:L38" xr:uid="{00000000-0009-0000-0000-00000B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31">
    <mergeCell ref="A1:L1"/>
    <mergeCell ref="B3:L3"/>
    <mergeCell ref="E6:L6"/>
    <mergeCell ref="B11:L11"/>
    <mergeCell ref="B12:L12"/>
    <mergeCell ref="B16:D16"/>
    <mergeCell ref="G16:L16"/>
    <mergeCell ref="B17:D17"/>
    <mergeCell ref="G17:L17"/>
    <mergeCell ref="B18:D18"/>
    <mergeCell ref="G18:L18"/>
    <mergeCell ref="B19:D19"/>
    <mergeCell ref="G19:L19"/>
    <mergeCell ref="B20:D20"/>
    <mergeCell ref="G20:L20"/>
    <mergeCell ref="B21:D21"/>
    <mergeCell ref="G21:L21"/>
    <mergeCell ref="B22:D22"/>
    <mergeCell ref="G22:L22"/>
    <mergeCell ref="B23:D23"/>
    <mergeCell ref="G23:L23"/>
    <mergeCell ref="B24:D24"/>
    <mergeCell ref="G24:L24"/>
    <mergeCell ref="B32:L32"/>
    <mergeCell ref="K34:L34"/>
    <mergeCell ref="B25:D25"/>
    <mergeCell ref="G25:L25"/>
    <mergeCell ref="B26:D26"/>
    <mergeCell ref="G26:L26"/>
    <mergeCell ref="B27:D27"/>
    <mergeCell ref="G27:L27"/>
  </mergeCells>
  <pageMargins left="0.7" right="0.3" top="0.7" bottom="0.7" header="0.3" footer="0.3"/>
  <pageSetup scale="92" fitToHeight="0" orientation="portrait" r:id="rId1"/>
  <headerFooter scaleWithDoc="0">
    <oddHeader>&amp;L&amp;"Arial Narrow,Bold"Appendix A - Emission Calculations&amp;R&amp;"Arial Narrow,Bold"Lime Silo</oddHeader>
    <oddFooter>&amp;C&amp;"Arial Narrow,Bold"Page &amp;P of &amp;N</oddFooter>
  </headerFooter>
  <rowBreaks count="1" manualBreakCount="1">
    <brk id="28"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422B9-A4D1-4D10-96E6-6D091686D5D6}">
  <sheetPr codeName="Sheet25">
    <tabColor rgb="FF00B050"/>
    <pageSetUpPr fitToPage="1"/>
  </sheetPr>
  <dimension ref="A1:V246"/>
  <sheetViews>
    <sheetView view="pageBreakPreview" topLeftCell="A58" zoomScaleNormal="85" zoomScaleSheetLayoutView="100" workbookViewId="0">
      <selection activeCell="E135" sqref="E135"/>
    </sheetView>
  </sheetViews>
  <sheetFormatPr defaultColWidth="9.1796875" defaultRowHeight="13" x14ac:dyDescent="0.35"/>
  <cols>
    <col min="1" max="2" width="2" style="33" customWidth="1"/>
    <col min="3" max="3" width="17.81640625" style="33" customWidth="1"/>
    <col min="4" max="4" width="10.26953125" style="33" customWidth="1"/>
    <col min="5" max="5" width="10.1796875" style="33" customWidth="1"/>
    <col min="6" max="6" width="8.81640625" style="33" customWidth="1"/>
    <col min="7" max="7" width="10.54296875" style="33" customWidth="1"/>
    <col min="8" max="8" width="14.453125" style="33" customWidth="1"/>
    <col min="9" max="9" width="8.453125" style="33" customWidth="1"/>
    <col min="10" max="13" width="7.54296875" style="33" customWidth="1"/>
    <col min="14" max="14" width="5" style="33" customWidth="1"/>
    <col min="15" max="15" width="9.26953125" style="33" customWidth="1"/>
    <col min="16" max="19" width="9.1796875" style="33"/>
    <col min="20" max="20" width="11" style="33" customWidth="1"/>
    <col min="21" max="21" width="11" style="33" bestFit="1" customWidth="1"/>
    <col min="22" max="22" width="10.7265625" style="33" bestFit="1" customWidth="1"/>
    <col min="23" max="16384" width="9.1796875" style="33"/>
  </cols>
  <sheetData>
    <row r="1" spans="1:22" ht="19.5" customHeight="1" thickBot="1" x14ac:dyDescent="0.4">
      <c r="A1" s="658" t="s">
        <v>777</v>
      </c>
      <c r="B1" s="658"/>
      <c r="C1" s="658"/>
      <c r="D1" s="658"/>
      <c r="E1" s="658"/>
      <c r="F1" s="658"/>
      <c r="G1" s="658"/>
      <c r="H1" s="658"/>
      <c r="I1" s="658"/>
      <c r="J1" s="658"/>
      <c r="K1" s="658"/>
      <c r="L1" s="658"/>
      <c r="M1" s="658"/>
      <c r="N1" s="37"/>
      <c r="S1" s="44"/>
      <c r="T1" s="44"/>
      <c r="U1" s="44"/>
      <c r="V1" s="44"/>
    </row>
    <row r="2" spans="1:22" ht="3" customHeight="1" x14ac:dyDescent="0.35">
      <c r="A2" s="53"/>
      <c r="B2" s="37"/>
      <c r="C2" s="37"/>
      <c r="D2" s="37"/>
      <c r="E2" s="37"/>
      <c r="F2" s="37"/>
      <c r="G2" s="37"/>
      <c r="H2" s="37"/>
      <c r="I2" s="37"/>
      <c r="J2" s="37"/>
      <c r="K2" s="37"/>
      <c r="L2" s="37"/>
      <c r="M2" s="37"/>
      <c r="N2" s="37"/>
      <c r="S2" s="44"/>
      <c r="T2" s="44"/>
      <c r="U2" s="44"/>
      <c r="V2" s="44"/>
    </row>
    <row r="3" spans="1:22" s="41" customFormat="1" ht="59.25" customHeight="1" x14ac:dyDescent="0.35">
      <c r="A3" s="416" t="s">
        <v>91</v>
      </c>
      <c r="B3" s="595" t="s">
        <v>685</v>
      </c>
      <c r="C3" s="580"/>
      <c r="D3" s="580"/>
      <c r="E3" s="580"/>
      <c r="F3" s="580"/>
      <c r="G3" s="580"/>
      <c r="H3" s="580"/>
      <c r="I3" s="580"/>
      <c r="J3" s="580"/>
      <c r="K3" s="580"/>
      <c r="L3" s="580"/>
      <c r="M3" s="580"/>
      <c r="N3" s="39"/>
      <c r="O3" s="303"/>
    </row>
    <row r="4" spans="1:22" s="40" customFormat="1" ht="12.75" customHeight="1" x14ac:dyDescent="0.3">
      <c r="A4" s="41"/>
      <c r="B4" s="39"/>
      <c r="C4" s="39"/>
      <c r="D4" s="64"/>
      <c r="E4" s="64"/>
      <c r="F4" s="65"/>
      <c r="G4" s="65"/>
      <c r="H4" s="65"/>
      <c r="I4" s="65"/>
      <c r="J4" s="65"/>
      <c r="K4" s="65"/>
      <c r="L4" s="65"/>
      <c r="M4" s="39"/>
      <c r="N4" s="39"/>
      <c r="S4" s="44"/>
      <c r="T4" s="44"/>
      <c r="U4" s="417"/>
      <c r="V4" s="44"/>
    </row>
    <row r="5" spans="1:22" s="40" customFormat="1" ht="12.75" customHeight="1" x14ac:dyDescent="0.3">
      <c r="A5" s="41"/>
      <c r="B5" s="54" t="s">
        <v>93</v>
      </c>
      <c r="C5" s="62"/>
      <c r="D5" s="63" t="s">
        <v>772</v>
      </c>
      <c r="E5" s="54"/>
      <c r="F5" s="65"/>
      <c r="G5" s="65"/>
      <c r="H5" s="65"/>
      <c r="I5" s="65"/>
      <c r="J5" s="65"/>
      <c r="K5" s="65"/>
      <c r="L5" s="65"/>
      <c r="M5" s="62"/>
      <c r="N5" s="66"/>
      <c r="S5" s="44"/>
      <c r="T5" s="44"/>
      <c r="U5" s="417"/>
      <c r="V5" s="44"/>
    </row>
    <row r="6" spans="1:22" s="40" customFormat="1" ht="12.75" customHeight="1" x14ac:dyDescent="0.35">
      <c r="A6" s="41"/>
      <c r="B6" s="54" t="s">
        <v>94</v>
      </c>
      <c r="C6" s="62"/>
      <c r="D6" s="63" t="s">
        <v>73</v>
      </c>
      <c r="E6" s="54"/>
      <c r="F6" s="68"/>
      <c r="G6" s="68"/>
      <c r="H6" s="68"/>
      <c r="I6" s="68"/>
      <c r="J6" s="68"/>
      <c r="K6" s="68"/>
      <c r="L6" s="68"/>
      <c r="M6" s="62"/>
      <c r="N6" s="66"/>
      <c r="S6" s="44"/>
      <c r="T6" s="44"/>
      <c r="U6" s="417"/>
      <c r="V6" s="44"/>
    </row>
    <row r="7" spans="1:22" s="40" customFormat="1" ht="12.75" customHeight="1" x14ac:dyDescent="0.3">
      <c r="A7" s="41"/>
      <c r="B7" s="39"/>
      <c r="C7" s="39"/>
      <c r="D7" s="64"/>
      <c r="E7" s="64"/>
      <c r="F7" s="65"/>
      <c r="G7" s="65"/>
      <c r="H7" s="65"/>
      <c r="I7" s="65"/>
      <c r="J7" s="65"/>
      <c r="K7" s="65"/>
      <c r="L7" s="65"/>
      <c r="M7" s="39"/>
      <c r="N7" s="39"/>
      <c r="S7" s="44"/>
      <c r="T7" s="44"/>
      <c r="U7" s="417"/>
      <c r="V7" s="44"/>
    </row>
    <row r="8" spans="1:22" s="44" customFormat="1" ht="15.75" customHeight="1" x14ac:dyDescent="0.35">
      <c r="A8" s="569" t="s">
        <v>776</v>
      </c>
      <c r="B8" s="50"/>
      <c r="C8" s="72"/>
      <c r="D8" s="72"/>
      <c r="E8" s="42"/>
      <c r="F8" s="42"/>
      <c r="G8" s="42"/>
      <c r="H8" s="42"/>
      <c r="I8" s="42"/>
      <c r="J8" s="42"/>
      <c r="K8" s="42"/>
      <c r="L8" s="42"/>
      <c r="M8" s="42"/>
      <c r="N8" s="42"/>
      <c r="O8" s="82"/>
    </row>
    <row r="9" spans="1:22" s="41" customFormat="1" x14ac:dyDescent="0.35">
      <c r="A9" s="416" t="s">
        <v>91</v>
      </c>
      <c r="B9" s="595" t="s">
        <v>1214</v>
      </c>
      <c r="C9" s="580"/>
      <c r="D9" s="580"/>
      <c r="E9" s="580"/>
      <c r="F9" s="580"/>
      <c r="G9" s="580"/>
      <c r="H9" s="580"/>
      <c r="I9" s="580"/>
      <c r="J9" s="580"/>
      <c r="K9" s="580"/>
      <c r="L9" s="580"/>
      <c r="M9" s="580"/>
      <c r="N9" s="39"/>
      <c r="O9" s="303"/>
    </row>
    <row r="10" spans="1:22" s="41" customFormat="1" ht="12.75" customHeight="1" x14ac:dyDescent="0.35">
      <c r="O10" s="303"/>
    </row>
    <row r="11" spans="1:22" s="41" customFormat="1" ht="12.75" customHeight="1" x14ac:dyDescent="0.3">
      <c r="A11" s="74"/>
      <c r="B11" s="418" t="s">
        <v>686</v>
      </c>
      <c r="C11" s="418"/>
      <c r="D11" s="418"/>
      <c r="E11" s="33"/>
      <c r="F11" s="33"/>
      <c r="G11" s="33"/>
      <c r="H11" s="33" t="s">
        <v>687</v>
      </c>
      <c r="I11" s="33"/>
      <c r="J11" s="33"/>
      <c r="O11" s="303"/>
    </row>
    <row r="12" spans="1:22" s="41" customFormat="1" x14ac:dyDescent="0.3">
      <c r="B12" s="419" t="s">
        <v>688</v>
      </c>
      <c r="C12" s="418"/>
      <c r="D12" s="418"/>
      <c r="E12" s="33"/>
      <c r="F12" s="33"/>
      <c r="G12" s="33"/>
      <c r="H12" s="33" t="s">
        <v>689</v>
      </c>
      <c r="I12" s="33"/>
      <c r="J12" s="33"/>
      <c r="K12" s="33"/>
      <c r="L12" s="33"/>
      <c r="O12" s="303"/>
    </row>
    <row r="13" spans="1:22" s="41" customFormat="1" x14ac:dyDescent="0.35">
      <c r="K13" s="33"/>
      <c r="L13" s="33"/>
      <c r="O13" s="303"/>
    </row>
    <row r="14" spans="1:22" s="41" customFormat="1" x14ac:dyDescent="0.3">
      <c r="B14" s="418" t="s">
        <v>690</v>
      </c>
      <c r="C14" s="418"/>
      <c r="K14" s="33"/>
      <c r="L14" s="33"/>
      <c r="O14" s="303"/>
    </row>
    <row r="15" spans="1:22" s="41" customFormat="1" x14ac:dyDescent="0.3">
      <c r="B15" s="420"/>
      <c r="C15" s="421" t="s">
        <v>691</v>
      </c>
      <c r="K15" s="33"/>
      <c r="L15" s="33"/>
      <c r="O15" s="303"/>
    </row>
    <row r="16" spans="1:22" s="41" customFormat="1" x14ac:dyDescent="0.3">
      <c r="B16" s="420"/>
      <c r="C16" s="659" t="s">
        <v>692</v>
      </c>
      <c r="D16" s="660"/>
      <c r="E16" s="660"/>
      <c r="F16" s="660"/>
      <c r="G16" s="660"/>
      <c r="H16" s="660"/>
      <c r="I16" s="660"/>
      <c r="J16" s="660"/>
      <c r="K16" s="660"/>
      <c r="L16" s="660"/>
      <c r="M16" s="660"/>
      <c r="O16" s="303"/>
    </row>
    <row r="17" spans="1:15" s="41" customFormat="1" x14ac:dyDescent="0.3">
      <c r="B17" s="420"/>
      <c r="C17" s="421" t="s">
        <v>693</v>
      </c>
      <c r="K17" s="33"/>
      <c r="L17" s="33"/>
      <c r="O17" s="303"/>
    </row>
    <row r="18" spans="1:15" s="41" customFormat="1" x14ac:dyDescent="0.3">
      <c r="B18" s="420"/>
      <c r="C18" s="421" t="s">
        <v>694</v>
      </c>
      <c r="K18" s="33"/>
      <c r="L18" s="33"/>
      <c r="O18" s="303"/>
    </row>
    <row r="19" spans="1:15" s="41" customFormat="1" x14ac:dyDescent="0.3">
      <c r="B19" s="422"/>
      <c r="C19" s="423" t="s">
        <v>695</v>
      </c>
      <c r="K19" s="33"/>
      <c r="L19" s="33"/>
      <c r="O19" s="303"/>
    </row>
    <row r="20" spans="1:15" s="41" customFormat="1" x14ac:dyDescent="0.3">
      <c r="B20" s="422"/>
      <c r="C20" s="423" t="s">
        <v>696</v>
      </c>
      <c r="K20" s="33"/>
      <c r="L20" s="33"/>
      <c r="O20" s="303"/>
    </row>
    <row r="21" spans="1:15" s="41" customFormat="1" x14ac:dyDescent="0.3">
      <c r="B21" s="422"/>
      <c r="C21" s="423" t="s">
        <v>697</v>
      </c>
      <c r="K21" s="33"/>
      <c r="L21" s="33"/>
      <c r="O21" s="303"/>
    </row>
    <row r="22" spans="1:15" s="41" customFormat="1" x14ac:dyDescent="0.35">
      <c r="K22" s="33"/>
      <c r="L22" s="33"/>
      <c r="O22" s="303"/>
    </row>
    <row r="23" spans="1:15" s="41" customFormat="1" ht="12.75" customHeight="1" x14ac:dyDescent="0.3">
      <c r="A23" s="74" t="s">
        <v>778</v>
      </c>
      <c r="B23" s="418"/>
      <c r="C23" s="418"/>
      <c r="D23" s="418"/>
      <c r="E23" s="33"/>
      <c r="F23" s="33"/>
      <c r="G23" s="33"/>
      <c r="H23" s="33"/>
      <c r="I23" s="33"/>
      <c r="J23" s="33"/>
      <c r="K23" s="33"/>
      <c r="L23" s="33"/>
      <c r="O23" s="303"/>
    </row>
    <row r="24" spans="1:15" s="41" customFormat="1" x14ac:dyDescent="0.35">
      <c r="K24" s="33"/>
      <c r="L24" s="33"/>
      <c r="O24" s="303"/>
    </row>
    <row r="25" spans="1:15" s="41" customFormat="1" ht="14.5" x14ac:dyDescent="0.35">
      <c r="B25" s="126" t="s">
        <v>86</v>
      </c>
      <c r="C25" s="126"/>
      <c r="D25" s="127"/>
      <c r="E25" s="128" t="s">
        <v>89</v>
      </c>
      <c r="F25" s="128"/>
      <c r="G25" s="653" t="s">
        <v>87</v>
      </c>
      <c r="H25" s="654"/>
      <c r="I25" s="654"/>
      <c r="J25" s="654"/>
      <c r="K25" s="654"/>
      <c r="L25" s="654"/>
      <c r="M25" s="654"/>
      <c r="N25"/>
      <c r="O25" s="303"/>
    </row>
    <row r="26" spans="1:15" s="41" customFormat="1" ht="12.75" customHeight="1" x14ac:dyDescent="0.3">
      <c r="B26" s="418" t="s">
        <v>698</v>
      </c>
      <c r="C26" s="418"/>
      <c r="D26" s="418"/>
      <c r="E26" s="420" t="s">
        <v>699</v>
      </c>
      <c r="F26" s="418"/>
      <c r="G26" s="418"/>
      <c r="I26" s="418"/>
      <c r="J26" s="418"/>
      <c r="K26" s="418"/>
      <c r="L26" s="418"/>
      <c r="M26" s="418"/>
      <c r="O26" s="303"/>
    </row>
    <row r="27" spans="1:15" s="41" customFormat="1" ht="12.75" customHeight="1" x14ac:dyDescent="0.35">
      <c r="B27" s="424" t="s">
        <v>700</v>
      </c>
      <c r="C27" s="425"/>
      <c r="D27" s="425"/>
      <c r="E27" s="500">
        <v>74</v>
      </c>
      <c r="F27" s="425" t="s">
        <v>622</v>
      </c>
      <c r="G27" s="661" t="s">
        <v>701</v>
      </c>
      <c r="H27" s="662"/>
      <c r="I27" s="662"/>
      <c r="J27" s="662"/>
      <c r="K27" s="662"/>
      <c r="L27" s="662"/>
      <c r="M27" s="662"/>
      <c r="O27" s="303"/>
    </row>
    <row r="28" spans="1:15" s="41" customFormat="1" ht="26.25" customHeight="1" x14ac:dyDescent="0.35">
      <c r="B28" s="427" t="s">
        <v>702</v>
      </c>
      <c r="C28" s="427"/>
      <c r="D28" s="427"/>
      <c r="E28" s="428">
        <f>60000/2000</f>
        <v>30</v>
      </c>
      <c r="F28" s="427" t="s">
        <v>112</v>
      </c>
      <c r="G28" s="580" t="s">
        <v>703</v>
      </c>
      <c r="H28" s="618"/>
      <c r="I28" s="618"/>
      <c r="J28" s="618"/>
      <c r="K28" s="618"/>
      <c r="L28" s="618"/>
      <c r="M28" s="618"/>
      <c r="O28" s="303"/>
    </row>
    <row r="29" spans="1:15" s="41" customFormat="1" ht="28.5" customHeight="1" x14ac:dyDescent="0.35">
      <c r="B29" s="424" t="s">
        <v>704</v>
      </c>
      <c r="C29" s="424"/>
      <c r="D29" s="424"/>
      <c r="E29" s="501">
        <v>33.4</v>
      </c>
      <c r="F29" s="424" t="s">
        <v>705</v>
      </c>
      <c r="G29" s="663" t="s">
        <v>706</v>
      </c>
      <c r="H29" s="618"/>
      <c r="I29" s="618"/>
      <c r="J29" s="618"/>
      <c r="K29" s="618"/>
      <c r="L29" s="618"/>
      <c r="M29" s="618"/>
      <c r="O29" s="303"/>
    </row>
    <row r="30" spans="1:15" s="41" customFormat="1" ht="12.75" customHeight="1" x14ac:dyDescent="0.3">
      <c r="B30" s="418" t="s">
        <v>707</v>
      </c>
      <c r="C30" s="418"/>
      <c r="D30" s="418"/>
      <c r="E30" s="430">
        <v>365</v>
      </c>
      <c r="F30" s="418"/>
      <c r="G30" s="418"/>
      <c r="H30" s="418"/>
      <c r="I30" s="418"/>
      <c r="J30" s="418"/>
      <c r="K30" s="418"/>
      <c r="L30" s="418"/>
      <c r="O30" s="303"/>
    </row>
    <row r="31" spans="1:15" s="41" customFormat="1" ht="12.75" customHeight="1" x14ac:dyDescent="0.3">
      <c r="B31" s="425" t="s">
        <v>708</v>
      </c>
      <c r="C31" s="425"/>
      <c r="D31" s="425"/>
      <c r="E31" s="429">
        <v>50</v>
      </c>
      <c r="F31" s="425" t="s">
        <v>175</v>
      </c>
      <c r="G31" s="425" t="s">
        <v>709</v>
      </c>
      <c r="H31" s="425"/>
      <c r="I31" s="425"/>
      <c r="J31" s="425"/>
      <c r="K31" s="425"/>
      <c r="L31" s="425"/>
      <c r="M31" s="426"/>
      <c r="O31" s="303"/>
    </row>
    <row r="32" spans="1:15" s="41" customFormat="1" ht="12.75" customHeight="1" x14ac:dyDescent="0.3">
      <c r="B32" s="418"/>
      <c r="C32" s="418"/>
      <c r="D32" s="418"/>
      <c r="E32" s="418"/>
      <c r="F32" s="418"/>
      <c r="G32" s="418"/>
      <c r="H32" s="418"/>
      <c r="I32" s="418"/>
      <c r="J32" s="418"/>
      <c r="K32" s="418"/>
      <c r="L32" s="418"/>
      <c r="M32" s="418"/>
      <c r="O32" s="303"/>
    </row>
    <row r="33" spans="1:15" s="41" customFormat="1" ht="12.75" customHeight="1" x14ac:dyDescent="0.3">
      <c r="A33" s="74" t="s">
        <v>779</v>
      </c>
      <c r="B33" s="418"/>
      <c r="C33" s="418"/>
      <c r="D33" s="418"/>
      <c r="E33" s="48"/>
      <c r="F33" s="33"/>
      <c r="G33" s="33"/>
      <c r="H33" s="33"/>
      <c r="I33" s="33"/>
      <c r="J33" s="33"/>
      <c r="K33" s="33"/>
      <c r="L33" s="33"/>
      <c r="O33" s="303"/>
    </row>
    <row r="34" spans="1:15" s="41" customFormat="1" ht="14.5" x14ac:dyDescent="0.35">
      <c r="B34" s="126" t="s">
        <v>86</v>
      </c>
      <c r="C34" s="126"/>
      <c r="D34" s="127"/>
      <c r="E34" s="128" t="s">
        <v>89</v>
      </c>
      <c r="F34" s="128"/>
      <c r="G34" s="653" t="s">
        <v>87</v>
      </c>
      <c r="H34" s="654"/>
      <c r="I34" s="654"/>
      <c r="J34" s="654"/>
      <c r="K34" s="654"/>
      <c r="L34" s="654"/>
      <c r="M34" s="654"/>
      <c r="O34" s="303"/>
    </row>
    <row r="35" spans="1:15" s="41" customFormat="1" ht="13.5" customHeight="1" x14ac:dyDescent="0.35">
      <c r="B35" s="177" t="s">
        <v>710</v>
      </c>
      <c r="C35" s="110"/>
      <c r="D35" s="110"/>
      <c r="E35" s="431">
        <v>1.0999999999999999E-2</v>
      </c>
      <c r="F35" s="81" t="s">
        <v>711</v>
      </c>
      <c r="G35" s="315" t="s">
        <v>712</v>
      </c>
      <c r="H35" s="315"/>
      <c r="I35" s="315"/>
      <c r="J35" s="315"/>
      <c r="K35" s="315"/>
      <c r="L35" s="315"/>
      <c r="O35" s="303"/>
    </row>
    <row r="36" spans="1:15" s="41" customFormat="1" ht="42.75" customHeight="1" x14ac:dyDescent="0.3">
      <c r="A36" s="74"/>
      <c r="B36" s="93" t="s">
        <v>713</v>
      </c>
      <c r="C36" s="432"/>
      <c r="D36" s="425"/>
      <c r="E36" s="433">
        <v>0.23</v>
      </c>
      <c r="F36" s="93" t="s">
        <v>714</v>
      </c>
      <c r="G36" s="597" t="s">
        <v>715</v>
      </c>
      <c r="H36" s="618"/>
      <c r="I36" s="618"/>
      <c r="J36" s="618"/>
      <c r="K36" s="618"/>
      <c r="L36" s="618"/>
      <c r="M36" s="618"/>
      <c r="N36" s="502"/>
      <c r="O36" s="303"/>
    </row>
    <row r="37" spans="1:15" s="41" customFormat="1" x14ac:dyDescent="0.3">
      <c r="B37" s="33" t="s">
        <v>716</v>
      </c>
      <c r="C37" s="423"/>
      <c r="D37" s="418"/>
      <c r="E37" s="78">
        <f>E35*(E36^0.91)*($E$28^1.02)</f>
        <v>9.2731801253975399E-2</v>
      </c>
      <c r="F37" s="78" t="s">
        <v>711</v>
      </c>
      <c r="G37" s="78" t="str">
        <f>CONCATENATE("= ",TEXT(E35,"0.00000")," ",F35," * (",TEXT(E36,"0.0")," ^ 0.91) * (",TEXT($E$28,"0")," ^ 1.02)")</f>
        <v>= 0.01100 lb/VMT * (0.2 ^ 0.91) * (30 ^ 1.02)</v>
      </c>
      <c r="H37" s="33"/>
      <c r="I37" s="33"/>
      <c r="J37" s="33"/>
      <c r="K37" s="33"/>
      <c r="L37" s="33"/>
      <c r="O37" s="303"/>
    </row>
    <row r="38" spans="1:15" s="41" customFormat="1" x14ac:dyDescent="0.3">
      <c r="B38" s="434" t="s">
        <v>717</v>
      </c>
      <c r="C38" s="432"/>
      <c r="D38" s="425"/>
      <c r="E38" s="174">
        <f>E37*(1-($E$29/(4*$E$30)))</f>
        <v>9.0610402512959806E-2</v>
      </c>
      <c r="F38" s="174" t="s">
        <v>711</v>
      </c>
      <c r="G38" s="93" t="str">
        <f>CONCATENATE("= ",TEXT(E37,"0.00")," ",F37," * (1 - (",TEXT($E$29,"0")," / (4 * 365)))")</f>
        <v>= 0.09 lb/VMT * (1 - (33 / (4 * 365)))</v>
      </c>
      <c r="H38" s="93"/>
      <c r="I38" s="93"/>
      <c r="J38" s="93"/>
      <c r="K38" s="93"/>
      <c r="L38" s="93"/>
      <c r="M38" s="426"/>
      <c r="N38" s="426"/>
      <c r="O38" s="303"/>
    </row>
    <row r="39" spans="1:15" s="41" customFormat="1" x14ac:dyDescent="0.3">
      <c r="B39" s="435" t="s">
        <v>718</v>
      </c>
      <c r="C39" s="436"/>
      <c r="D39" s="418"/>
      <c r="E39" s="78">
        <f>E38*(1-$E$31/100)</f>
        <v>4.5305201256479903E-2</v>
      </c>
      <c r="F39" s="78" t="s">
        <v>711</v>
      </c>
      <c r="G39" s="33" t="str">
        <f>CONCATENATE("= ",TEXT(E38,"0.00")," ",F38," * (1 - ",TEXT($E$31/100,"0%"),")")</f>
        <v>= 0.09 lb/VMT * (1 - 50%)</v>
      </c>
      <c r="H39" s="33"/>
      <c r="I39" s="33"/>
      <c r="J39" s="33"/>
      <c r="K39" s="33"/>
      <c r="L39" s="33"/>
      <c r="O39" s="303"/>
    </row>
    <row r="40" spans="1:15" s="41" customFormat="1" x14ac:dyDescent="0.3">
      <c r="B40" s="435"/>
      <c r="C40" s="436"/>
      <c r="D40" s="418"/>
      <c r="E40" s="33"/>
      <c r="F40" s="107"/>
      <c r="G40" s="33"/>
      <c r="H40" s="33"/>
      <c r="I40" s="33"/>
      <c r="J40" s="33"/>
      <c r="K40" s="33"/>
      <c r="L40" s="33"/>
      <c r="O40" s="303"/>
    </row>
    <row r="41" spans="1:15" s="41" customFormat="1" x14ac:dyDescent="0.3">
      <c r="A41" s="74" t="s">
        <v>780</v>
      </c>
      <c r="B41" s="435"/>
      <c r="C41" s="436"/>
      <c r="D41" s="418"/>
      <c r="E41" s="33"/>
      <c r="F41" s="113"/>
      <c r="G41" s="33"/>
      <c r="H41" s="33"/>
      <c r="I41" s="33"/>
      <c r="J41" s="33"/>
      <c r="K41" s="33"/>
      <c r="L41" s="33"/>
      <c r="O41" s="303"/>
    </row>
    <row r="42" spans="1:15" s="41" customFormat="1" ht="14.5" x14ac:dyDescent="0.35">
      <c r="B42" s="126" t="s">
        <v>86</v>
      </c>
      <c r="C42" s="126"/>
      <c r="D42" s="127"/>
      <c r="E42" s="128" t="s">
        <v>89</v>
      </c>
      <c r="F42" s="128"/>
      <c r="G42" s="653" t="s">
        <v>87</v>
      </c>
      <c r="H42" s="654"/>
      <c r="I42" s="654"/>
      <c r="J42" s="654"/>
      <c r="K42" s="654"/>
      <c r="L42" s="654"/>
      <c r="M42" s="654"/>
      <c r="O42" s="303"/>
    </row>
    <row r="43" spans="1:15" s="41" customFormat="1" ht="14.5" x14ac:dyDescent="0.35">
      <c r="B43" s="177" t="s">
        <v>710</v>
      </c>
      <c r="C43" s="110"/>
      <c r="D43" s="110"/>
      <c r="E43" s="437">
        <v>2.2000000000000001E-3</v>
      </c>
      <c r="F43" s="81" t="s">
        <v>711</v>
      </c>
      <c r="G43" s="655" t="s">
        <v>712</v>
      </c>
      <c r="H43" s="656"/>
      <c r="I43" s="656"/>
      <c r="J43" s="656"/>
      <c r="K43" s="656"/>
      <c r="L43" s="656"/>
      <c r="M43" s="656"/>
      <c r="O43" s="303"/>
    </row>
    <row r="44" spans="1:15" s="41" customFormat="1" ht="12.75" customHeight="1" x14ac:dyDescent="0.3">
      <c r="A44" s="74"/>
      <c r="B44" s="93" t="s">
        <v>713</v>
      </c>
      <c r="C44" s="432"/>
      <c r="D44" s="425"/>
      <c r="E44" s="433">
        <f>$E$36</f>
        <v>0.23</v>
      </c>
      <c r="F44" s="93" t="s">
        <v>714</v>
      </c>
      <c r="G44" s="597" t="s">
        <v>719</v>
      </c>
      <c r="H44" s="618"/>
      <c r="I44" s="618"/>
      <c r="J44" s="618"/>
      <c r="K44" s="618"/>
      <c r="L44" s="618"/>
      <c r="M44" s="618"/>
      <c r="O44" s="303"/>
    </row>
    <row r="45" spans="1:15" s="41" customFormat="1" ht="12.75" customHeight="1" x14ac:dyDescent="0.3">
      <c r="A45" s="74"/>
      <c r="B45" s="33" t="s">
        <v>716</v>
      </c>
      <c r="C45" s="423"/>
      <c r="D45" s="418"/>
      <c r="E45" s="78">
        <f>E43*(E44^0.91)*($E$28^1.02)</f>
        <v>1.854636025079508E-2</v>
      </c>
      <c r="F45" s="78" t="s">
        <v>711</v>
      </c>
      <c r="G45" s="657" t="str">
        <f>CONCATENATE("= ",TEXT(E43,"0.00000")," ",F43," * (",TEXT(E44,"0.0")," ^ 0.91) * (",TEXT($E$28,"0")," ^ 1.02)")</f>
        <v>= 0.00220 lb/VMT * (0.2 ^ 0.91) * (30 ^ 1.02)</v>
      </c>
      <c r="H45" s="618"/>
      <c r="I45" s="618"/>
      <c r="J45" s="618"/>
      <c r="K45" s="618"/>
      <c r="L45" s="618"/>
      <c r="M45" s="618"/>
      <c r="O45" s="303"/>
    </row>
    <row r="46" spans="1:15" s="41" customFormat="1" ht="14.5" x14ac:dyDescent="0.3">
      <c r="B46" s="434" t="s">
        <v>717</v>
      </c>
      <c r="C46" s="432"/>
      <c r="D46" s="425"/>
      <c r="E46" s="174">
        <f>E45*(1-($E$29/(4*$E$30)))</f>
        <v>1.812208050259196E-2</v>
      </c>
      <c r="F46" s="174" t="s">
        <v>711</v>
      </c>
      <c r="G46" s="597" t="str">
        <f>CONCATENATE("= ",TEXT(E45,"0.000")," ",F45," * (1 - (",TEXT($E$29,"0")," / (4 * 365)))")</f>
        <v>= 0.019 lb/VMT * (1 - (33 / (4 * 365)))</v>
      </c>
      <c r="H46" s="618"/>
      <c r="I46" s="618"/>
      <c r="J46" s="618"/>
      <c r="K46" s="618"/>
      <c r="L46" s="618"/>
      <c r="M46" s="618"/>
      <c r="O46" s="303"/>
    </row>
    <row r="47" spans="1:15" s="41" customFormat="1" ht="14.5" x14ac:dyDescent="0.3">
      <c r="B47" s="435" t="s">
        <v>718</v>
      </c>
      <c r="C47" s="436"/>
      <c r="D47" s="418"/>
      <c r="E47" s="78">
        <f>E46*(1-$E$31/100)</f>
        <v>9.0610402512959799E-3</v>
      </c>
      <c r="F47" s="78" t="s">
        <v>711</v>
      </c>
      <c r="G47" s="595" t="str">
        <f>CONCATENATE("= ",TEXT(E46,"0.000")," ",F46," * (1 - ",TEXT($E$31/100,"0%"),")")</f>
        <v>= 0.018 lb/VMT * (1 - 50%)</v>
      </c>
      <c r="H47" s="618"/>
      <c r="I47" s="618"/>
      <c r="J47" s="618"/>
      <c r="K47" s="618"/>
      <c r="L47" s="618"/>
      <c r="M47" s="618"/>
      <c r="O47" s="303"/>
    </row>
    <row r="48" spans="1:15" s="41" customFormat="1" ht="12.75" customHeight="1" x14ac:dyDescent="0.3">
      <c r="B48" s="438"/>
      <c r="C48" s="418"/>
      <c r="D48" s="418"/>
      <c r="E48" s="76"/>
      <c r="F48" s="78"/>
      <c r="G48" s="78"/>
      <c r="H48" s="33"/>
      <c r="I48" s="33"/>
      <c r="J48" s="33"/>
      <c r="K48" s="33"/>
      <c r="L48" s="33"/>
      <c r="O48" s="303"/>
    </row>
    <row r="49" spans="1:15" s="41" customFormat="1" x14ac:dyDescent="0.3">
      <c r="A49" s="570" t="s">
        <v>788</v>
      </c>
      <c r="B49" s="435"/>
      <c r="C49" s="436"/>
      <c r="D49" s="418"/>
      <c r="E49" s="33"/>
      <c r="F49" s="113"/>
      <c r="G49" s="33"/>
      <c r="H49" s="33"/>
      <c r="I49" s="33"/>
      <c r="J49" s="33"/>
      <c r="K49" s="33"/>
      <c r="L49" s="33"/>
      <c r="O49" s="303"/>
    </row>
    <row r="50" spans="1:15" s="41" customFormat="1" ht="12.75" customHeight="1" x14ac:dyDescent="0.35">
      <c r="B50" s="126" t="s">
        <v>86</v>
      </c>
      <c r="C50" s="126"/>
      <c r="D50" s="127"/>
      <c r="E50" s="128" t="s">
        <v>89</v>
      </c>
      <c r="F50" s="128"/>
      <c r="G50" s="653" t="s">
        <v>87</v>
      </c>
      <c r="H50" s="654"/>
      <c r="I50" s="654"/>
      <c r="J50" s="654"/>
      <c r="K50" s="654"/>
      <c r="L50" s="654"/>
      <c r="M50" s="654"/>
      <c r="O50" s="303"/>
    </row>
    <row r="51" spans="1:15" s="41" customFormat="1" ht="12.75" customHeight="1" x14ac:dyDescent="0.35">
      <c r="B51" s="177" t="s">
        <v>710</v>
      </c>
      <c r="C51" s="110"/>
      <c r="D51" s="110"/>
      <c r="E51" s="439">
        <v>5.4000000000000001E-4</v>
      </c>
      <c r="F51" s="81" t="s">
        <v>711</v>
      </c>
      <c r="G51" s="655" t="s">
        <v>712</v>
      </c>
      <c r="H51" s="656"/>
      <c r="I51" s="656"/>
      <c r="J51" s="656"/>
      <c r="K51" s="656"/>
      <c r="L51" s="656"/>
      <c r="M51" s="656"/>
      <c r="O51" s="303"/>
    </row>
    <row r="52" spans="1:15" s="41" customFormat="1" ht="12.75" customHeight="1" x14ac:dyDescent="0.3">
      <c r="A52" s="74"/>
      <c r="B52" s="93" t="s">
        <v>713</v>
      </c>
      <c r="C52" s="432"/>
      <c r="D52" s="425"/>
      <c r="E52" s="433">
        <f>$E$36</f>
        <v>0.23</v>
      </c>
      <c r="F52" s="93" t="s">
        <v>714</v>
      </c>
      <c r="G52" s="597" t="s">
        <v>719</v>
      </c>
      <c r="H52" s="618"/>
      <c r="I52" s="618"/>
      <c r="J52" s="618"/>
      <c r="K52" s="618"/>
      <c r="L52" s="618"/>
      <c r="M52" s="618"/>
      <c r="O52" s="303"/>
    </row>
    <row r="53" spans="1:15" s="41" customFormat="1" ht="12.75" customHeight="1" x14ac:dyDescent="0.3">
      <c r="A53" s="74"/>
      <c r="B53" s="33" t="s">
        <v>716</v>
      </c>
      <c r="C53" s="423"/>
      <c r="D53" s="418"/>
      <c r="E53" s="206">
        <f>E51*(E52^0.91)*($E$28^1.02)</f>
        <v>4.5522884251951558E-3</v>
      </c>
      <c r="F53" s="78" t="s">
        <v>711</v>
      </c>
      <c r="G53" s="657" t="str">
        <f>CONCATENATE("= ",TEXT(E51,"0.00000")," ",F51," * (",TEXT(E52,"0.0")," ^ 0.91) * (",TEXT($E$28,"0")," ^ 1.02)")</f>
        <v>= 0.00054 lb/VMT * (0.2 ^ 0.91) * (30 ^ 1.02)</v>
      </c>
      <c r="H53" s="618"/>
      <c r="I53" s="618"/>
      <c r="J53" s="618"/>
      <c r="K53" s="618"/>
      <c r="L53" s="618"/>
      <c r="M53" s="618"/>
      <c r="O53" s="303"/>
    </row>
    <row r="54" spans="1:15" s="41" customFormat="1" ht="14.5" x14ac:dyDescent="0.3">
      <c r="B54" s="434" t="s">
        <v>717</v>
      </c>
      <c r="C54" s="432"/>
      <c r="D54" s="425"/>
      <c r="E54" s="174">
        <f>E53*(1-($E$29/(4*$E$30)))</f>
        <v>4.4481470324543903E-3</v>
      </c>
      <c r="F54" s="174" t="s">
        <v>711</v>
      </c>
      <c r="G54" s="597" t="str">
        <f>CONCATENATE("= ",TEXT(E53,"0.000")," ",F53," * (1 - (",TEXT($E$29,"0")," / (4 * 365)))")</f>
        <v>= 0.005 lb/VMT * (1 - (33 / (4 * 365)))</v>
      </c>
      <c r="H54" s="618"/>
      <c r="I54" s="618"/>
      <c r="J54" s="618"/>
      <c r="K54" s="618"/>
      <c r="L54" s="618"/>
      <c r="M54" s="618"/>
      <c r="O54" s="303"/>
    </row>
    <row r="55" spans="1:15" s="41" customFormat="1" ht="14.5" x14ac:dyDescent="0.3">
      <c r="B55" s="435" t="s">
        <v>718</v>
      </c>
      <c r="C55" s="436"/>
      <c r="D55" s="418"/>
      <c r="E55" s="547">
        <f>E54*(1-$E$31/100)</f>
        <v>2.2240735162271951E-3</v>
      </c>
      <c r="F55" s="78" t="s">
        <v>711</v>
      </c>
      <c r="G55" s="595" t="str">
        <f>CONCATENATE("= ",TEXT(E54,"0.000")," ",F54," * (1 - ",TEXT($E$31/100,"0%"),")")</f>
        <v>= 0.004 lb/VMT * (1 - 50%)</v>
      </c>
      <c r="H55" s="618"/>
      <c r="I55" s="618"/>
      <c r="J55" s="618"/>
      <c r="K55" s="618"/>
      <c r="L55" s="618"/>
      <c r="M55" s="618"/>
      <c r="O55" s="303"/>
    </row>
    <row r="56" spans="1:15" s="41" customFormat="1" x14ac:dyDescent="0.35">
      <c r="A56" s="74"/>
      <c r="B56" s="74"/>
      <c r="C56" s="75"/>
      <c r="D56" s="33"/>
      <c r="E56" s="33"/>
      <c r="F56" s="33"/>
      <c r="G56" s="33"/>
      <c r="H56" s="33"/>
      <c r="I56" s="33"/>
      <c r="J56" s="33"/>
      <c r="K56" s="33"/>
      <c r="L56" s="33"/>
      <c r="O56" s="303"/>
    </row>
    <row r="57" spans="1:15" s="41" customFormat="1" x14ac:dyDescent="0.3">
      <c r="A57" s="74" t="s">
        <v>781</v>
      </c>
      <c r="B57" s="435"/>
      <c r="C57" s="436"/>
      <c r="D57" s="418"/>
      <c r="E57" s="33"/>
      <c r="F57" s="113"/>
      <c r="G57" s="33"/>
      <c r="H57" s="33"/>
      <c r="I57" s="33"/>
      <c r="J57" s="33"/>
      <c r="K57" s="33"/>
      <c r="L57" s="33"/>
      <c r="O57" s="303"/>
    </row>
    <row r="58" spans="1:15" s="41" customFormat="1" ht="65" x14ac:dyDescent="0.3">
      <c r="B58" s="126" t="s">
        <v>720</v>
      </c>
      <c r="C58" s="126"/>
      <c r="D58" s="127"/>
      <c r="E58" s="128" t="s">
        <v>721</v>
      </c>
      <c r="F58" s="128" t="s">
        <v>722</v>
      </c>
      <c r="G58" s="128" t="s">
        <v>723</v>
      </c>
      <c r="H58" s="516"/>
      <c r="I58" s="33"/>
      <c r="J58" s="33"/>
      <c r="K58" s="33"/>
      <c r="L58" s="33"/>
      <c r="O58" s="303"/>
    </row>
    <row r="59" spans="1:15" s="41" customFormat="1" ht="12.75" customHeight="1" x14ac:dyDescent="0.35">
      <c r="B59" s="177" t="s">
        <v>724</v>
      </c>
      <c r="C59" s="110"/>
      <c r="D59" s="110"/>
      <c r="E59" s="542">
        <v>0.88068181818181823</v>
      </c>
      <c r="F59" s="120">
        <v>66</v>
      </c>
      <c r="G59" s="440">
        <f>F59*E59</f>
        <v>58.125</v>
      </c>
      <c r="H59" s="33"/>
      <c r="I59" s="33"/>
      <c r="J59" s="33"/>
      <c r="K59" s="33"/>
      <c r="L59" s="33"/>
      <c r="O59" s="34"/>
    </row>
    <row r="60" spans="1:15" s="41" customFormat="1" x14ac:dyDescent="0.3">
      <c r="A60" s="74"/>
      <c r="B60" s="93" t="s">
        <v>725</v>
      </c>
      <c r="C60" s="432"/>
      <c r="D60" s="425"/>
      <c r="E60" s="507">
        <v>1.1697727272727274</v>
      </c>
      <c r="F60" s="543">
        <v>3</v>
      </c>
      <c r="G60" s="184">
        <f>F60*E60</f>
        <v>3.5093181818181822</v>
      </c>
      <c r="H60" s="33"/>
      <c r="I60" s="33"/>
      <c r="J60" s="33"/>
      <c r="K60" s="33"/>
      <c r="L60" s="33"/>
      <c r="O60" s="34"/>
    </row>
    <row r="61" spans="1:15" s="41" customFormat="1" ht="12.75" customHeight="1" x14ac:dyDescent="0.3">
      <c r="A61" s="74"/>
      <c r="B61" s="33" t="s">
        <v>726</v>
      </c>
      <c r="C61" s="423"/>
      <c r="D61" s="418"/>
      <c r="E61" s="542">
        <v>1.149409090909091</v>
      </c>
      <c r="F61" s="120">
        <v>5</v>
      </c>
      <c r="G61" s="180">
        <f>F61*E61</f>
        <v>5.7470454545454555</v>
      </c>
      <c r="H61" s="33"/>
      <c r="I61" s="33"/>
      <c r="J61" s="33"/>
      <c r="K61" s="33"/>
      <c r="L61" s="33"/>
      <c r="O61" s="303"/>
    </row>
    <row r="62" spans="1:15" s="41" customFormat="1" x14ac:dyDescent="0.3">
      <c r="B62" s="435"/>
      <c r="C62" s="436"/>
      <c r="D62" s="418"/>
      <c r="F62" s="443" t="s">
        <v>193</v>
      </c>
      <c r="G62" s="444">
        <f>SUM(G59:G61)</f>
        <v>67.381363636363631</v>
      </c>
      <c r="H62" s="33"/>
      <c r="I62" s="33"/>
      <c r="J62" s="33"/>
      <c r="K62" s="33"/>
      <c r="L62" s="33"/>
      <c r="O62" s="303"/>
    </row>
    <row r="63" spans="1:15" s="41" customFormat="1" ht="15" x14ac:dyDescent="0.35">
      <c r="A63" s="74"/>
      <c r="B63" s="80" t="s">
        <v>727</v>
      </c>
      <c r="C63" s="75"/>
      <c r="D63" s="33"/>
      <c r="E63" s="33"/>
      <c r="F63" s="33"/>
      <c r="G63" s="33"/>
      <c r="H63" s="33"/>
      <c r="I63" s="33"/>
      <c r="J63" s="33"/>
      <c r="K63" s="33"/>
      <c r="L63" s="33"/>
      <c r="O63" s="303"/>
    </row>
    <row r="64" spans="1:15" s="41" customFormat="1" ht="12.75" customHeight="1" x14ac:dyDescent="0.35">
      <c r="B64" s="33"/>
      <c r="C64" s="33"/>
      <c r="D64" s="33"/>
      <c r="E64" s="33"/>
      <c r="F64" s="107"/>
      <c r="G64" s="33"/>
      <c r="H64" s="33"/>
      <c r="I64" s="33"/>
      <c r="J64" s="33"/>
      <c r="K64" s="33"/>
      <c r="L64" s="33"/>
      <c r="O64" s="303"/>
    </row>
    <row r="65" spans="1:15" s="41" customFormat="1" ht="15.5" x14ac:dyDescent="0.35">
      <c r="A65" s="72" t="s">
        <v>782</v>
      </c>
      <c r="B65" s="33"/>
      <c r="C65" s="33"/>
      <c r="D65" s="33"/>
      <c r="E65" s="33"/>
      <c r="F65" s="113"/>
      <c r="G65" s="33"/>
      <c r="H65" s="33"/>
      <c r="I65" s="33"/>
      <c r="J65" s="33"/>
      <c r="K65" s="33"/>
      <c r="L65" s="33"/>
      <c r="O65" s="303"/>
    </row>
    <row r="66" spans="1:15" s="41" customFormat="1" ht="72.75" customHeight="1" x14ac:dyDescent="0.3">
      <c r="A66" s="33"/>
      <c r="B66" s="33"/>
      <c r="C66" s="54"/>
      <c r="D66" s="153" t="s">
        <v>728</v>
      </c>
      <c r="E66" s="153" t="s">
        <v>729</v>
      </c>
      <c r="F66" s="153" t="s">
        <v>730</v>
      </c>
      <c r="G66" s="153" t="s">
        <v>731</v>
      </c>
      <c r="H66" s="410"/>
      <c r="I66" s="153" t="s">
        <v>732</v>
      </c>
      <c r="J66" s="602" t="s">
        <v>733</v>
      </c>
      <c r="K66" s="665"/>
      <c r="L66" s="602" t="s">
        <v>734</v>
      </c>
      <c r="M66" s="582"/>
      <c r="O66" s="303"/>
    </row>
    <row r="67" spans="1:15" s="41" customFormat="1" ht="12.75" customHeight="1" x14ac:dyDescent="0.35">
      <c r="A67" s="33"/>
      <c r="B67" s="33"/>
      <c r="C67" s="207" t="s">
        <v>140</v>
      </c>
      <c r="D67" s="156" t="s">
        <v>735</v>
      </c>
      <c r="E67" s="156" t="s">
        <v>735</v>
      </c>
      <c r="F67" s="156" t="s">
        <v>735</v>
      </c>
      <c r="G67" s="156" t="s">
        <v>735</v>
      </c>
      <c r="H67" s="412" t="s">
        <v>736</v>
      </c>
      <c r="I67" s="156" t="s">
        <v>737</v>
      </c>
      <c r="J67" s="160" t="s">
        <v>145</v>
      </c>
      <c r="K67" s="156" t="s">
        <v>146</v>
      </c>
      <c r="L67" s="160" t="s">
        <v>145</v>
      </c>
      <c r="M67" s="156" t="s">
        <v>146</v>
      </c>
      <c r="O67" s="303"/>
    </row>
    <row r="68" spans="1:15" s="41" customFormat="1" ht="12.75" customHeight="1" x14ac:dyDescent="0.3">
      <c r="A68" s="33"/>
      <c r="B68" s="33"/>
      <c r="C68" s="33" t="s">
        <v>152</v>
      </c>
      <c r="D68" s="78">
        <f>$E$37</f>
        <v>9.2731801253975399E-2</v>
      </c>
      <c r="E68" s="78">
        <f>$E$38</f>
        <v>9.0610402512959806E-2</v>
      </c>
      <c r="F68" s="78">
        <f>D68*(1-$E$31/100)</f>
        <v>4.6365900626987699E-2</v>
      </c>
      <c r="G68" s="78">
        <f>$E$39</f>
        <v>4.5305201256479903E-2</v>
      </c>
      <c r="H68" s="445" t="s">
        <v>738</v>
      </c>
      <c r="I68" s="446">
        <f>$G$62</f>
        <v>67.381363636363631</v>
      </c>
      <c r="J68" s="447">
        <f>$I68*$D68/24</f>
        <v>0.2603498008728799</v>
      </c>
      <c r="K68" s="447">
        <f>$I68*$E68*365/2000</f>
        <v>1.1142450777757515</v>
      </c>
      <c r="L68" s="447">
        <f>$I68*$F68/24</f>
        <v>0.13017490043643995</v>
      </c>
      <c r="M68" s="447">
        <f>$I68*$G68*365/2000</f>
        <v>0.55712253888787577</v>
      </c>
      <c r="O68" s="303"/>
    </row>
    <row r="69" spans="1:15" s="44" customFormat="1" ht="12.75" customHeight="1" x14ac:dyDescent="0.3">
      <c r="A69" s="41"/>
      <c r="B69" s="41"/>
      <c r="C69" s="33" t="s">
        <v>154</v>
      </c>
      <c r="D69" s="78">
        <f>$E$45</f>
        <v>1.854636025079508E-2</v>
      </c>
      <c r="E69" s="78">
        <f>$E$46</f>
        <v>1.812208050259196E-2</v>
      </c>
      <c r="F69" s="78">
        <f>D69*(1-$E$31/100)</f>
        <v>9.2731801253975402E-3</v>
      </c>
      <c r="G69" s="78">
        <f>$E$47</f>
        <v>9.0610402512959799E-3</v>
      </c>
      <c r="H69" s="445" t="s">
        <v>738</v>
      </c>
      <c r="I69" s="446">
        <f>$G$62</f>
        <v>67.381363636363631</v>
      </c>
      <c r="J69" s="448">
        <f>$I69*$D69/24</f>
        <v>5.2069960174575984E-2</v>
      </c>
      <c r="K69" s="447">
        <f>$I69*$E69*365/2000</f>
        <v>0.22284901555515027</v>
      </c>
      <c r="L69" s="448">
        <f>$I69*$F69/24</f>
        <v>2.6034980087287992E-2</v>
      </c>
      <c r="M69" s="447">
        <f>$I69*$G69*365/2000</f>
        <v>0.11142450777757514</v>
      </c>
      <c r="O69" s="82"/>
    </row>
    <row r="70" spans="1:15" x14ac:dyDescent="0.3">
      <c r="C70" s="33" t="s">
        <v>156</v>
      </c>
      <c r="D70" s="78">
        <f>$E$53</f>
        <v>4.5522884251951558E-3</v>
      </c>
      <c r="E70" s="78">
        <f>$E$54</f>
        <v>4.4481470324543903E-3</v>
      </c>
      <c r="F70" s="76">
        <f>D70*(1-$E$31/100)</f>
        <v>2.2761442125975779E-3</v>
      </c>
      <c r="G70" s="76">
        <f>$E$55</f>
        <v>2.2240735162271951E-3</v>
      </c>
      <c r="H70" s="445" t="s">
        <v>738</v>
      </c>
      <c r="I70" s="446">
        <f>$G$62</f>
        <v>67.381363636363631</v>
      </c>
      <c r="J70" s="448">
        <f>$I70*$D70/24</f>
        <v>1.278080840648683E-2</v>
      </c>
      <c r="K70" s="448">
        <f>$I70*$E70*365/2000</f>
        <v>5.4699303818082343E-2</v>
      </c>
      <c r="L70" s="515">
        <f>$I70*$F70/24</f>
        <v>6.3904042032434149E-3</v>
      </c>
      <c r="M70" s="448">
        <f>$I70*$G70*365/2000</f>
        <v>2.7349651909041171E-2</v>
      </c>
      <c r="O70" s="82"/>
    </row>
    <row r="71" spans="1:15" s="41" customFormat="1" ht="12.75" customHeight="1" x14ac:dyDescent="0.35">
      <c r="E71" s="48"/>
      <c r="O71" s="303"/>
    </row>
    <row r="72" spans="1:15" s="44" customFormat="1" ht="15.75" customHeight="1" x14ac:dyDescent="0.35">
      <c r="A72" s="72" t="s">
        <v>783</v>
      </c>
      <c r="B72" s="50"/>
      <c r="C72" s="72"/>
      <c r="D72" s="72"/>
      <c r="E72" s="42"/>
      <c r="F72" s="42"/>
      <c r="G72" s="42"/>
      <c r="H72" s="42"/>
      <c r="I72" s="42"/>
      <c r="J72" s="42"/>
      <c r="K72" s="42"/>
      <c r="L72" s="42"/>
      <c r="M72" s="42"/>
      <c r="N72" s="42"/>
      <c r="O72" s="82"/>
    </row>
    <row r="73" spans="1:15" s="41" customFormat="1" ht="27" customHeight="1" x14ac:dyDescent="0.35">
      <c r="A73" s="416" t="s">
        <v>91</v>
      </c>
      <c r="B73" s="595" t="s">
        <v>1215</v>
      </c>
      <c r="C73" s="580"/>
      <c r="D73" s="580"/>
      <c r="E73" s="580"/>
      <c r="F73" s="580"/>
      <c r="G73" s="580"/>
      <c r="H73" s="580"/>
      <c r="I73" s="580"/>
      <c r="J73" s="580"/>
      <c r="K73" s="580"/>
      <c r="L73" s="580"/>
      <c r="M73" s="580"/>
      <c r="N73" s="39"/>
      <c r="O73" s="303"/>
    </row>
    <row r="74" spans="1:15" s="41" customFormat="1" ht="12.75" customHeight="1" x14ac:dyDescent="0.35">
      <c r="O74" s="303"/>
    </row>
    <row r="75" spans="1:15" s="41" customFormat="1" ht="12.75" customHeight="1" x14ac:dyDescent="0.3">
      <c r="A75" s="74"/>
      <c r="B75" s="418" t="s">
        <v>739</v>
      </c>
      <c r="C75" s="418"/>
      <c r="D75" s="418"/>
      <c r="E75" s="33"/>
      <c r="F75" s="33"/>
      <c r="G75" s="33"/>
      <c r="H75" s="33" t="s">
        <v>687</v>
      </c>
      <c r="I75" s="33"/>
      <c r="J75" s="33"/>
      <c r="O75" s="303"/>
    </row>
    <row r="76" spans="1:15" s="41" customFormat="1" x14ac:dyDescent="0.3">
      <c r="B76" s="419" t="s">
        <v>740</v>
      </c>
      <c r="C76" s="418"/>
      <c r="D76" s="418"/>
      <c r="E76" s="33"/>
      <c r="F76" s="33"/>
      <c r="G76" s="33"/>
      <c r="H76" s="33" t="s">
        <v>689</v>
      </c>
      <c r="I76" s="33"/>
      <c r="J76" s="33"/>
      <c r="K76" s="33"/>
      <c r="L76" s="33"/>
      <c r="O76" s="303"/>
    </row>
    <row r="77" spans="1:15" s="41" customFormat="1" x14ac:dyDescent="0.35">
      <c r="K77" s="33"/>
      <c r="L77" s="33"/>
      <c r="O77" s="303"/>
    </row>
    <row r="78" spans="1:15" s="41" customFormat="1" x14ac:dyDescent="0.3">
      <c r="B78" s="418" t="s">
        <v>690</v>
      </c>
      <c r="C78" s="418"/>
      <c r="K78" s="33"/>
      <c r="L78" s="33"/>
      <c r="O78" s="303"/>
    </row>
    <row r="79" spans="1:15" s="41" customFormat="1" x14ac:dyDescent="0.3">
      <c r="B79" s="420"/>
      <c r="C79" s="421" t="s">
        <v>741</v>
      </c>
      <c r="K79" s="33"/>
      <c r="L79" s="33"/>
      <c r="O79" s="303"/>
    </row>
    <row r="80" spans="1:15" s="41" customFormat="1" x14ac:dyDescent="0.3">
      <c r="B80" s="420"/>
      <c r="C80" s="659" t="s">
        <v>692</v>
      </c>
      <c r="D80" s="660"/>
      <c r="E80" s="660"/>
      <c r="F80" s="660"/>
      <c r="G80" s="660"/>
      <c r="H80" s="660"/>
      <c r="I80" s="660"/>
      <c r="J80" s="660"/>
      <c r="K80" s="660"/>
      <c r="L80" s="660"/>
      <c r="M80" s="660"/>
      <c r="O80" s="303"/>
    </row>
    <row r="81" spans="1:15" s="41" customFormat="1" x14ac:dyDescent="0.3">
      <c r="B81" s="420"/>
      <c r="C81" s="421" t="s">
        <v>693</v>
      </c>
      <c r="K81" s="33"/>
      <c r="L81" s="33"/>
      <c r="O81" s="303"/>
    </row>
    <row r="82" spans="1:15" s="41" customFormat="1" x14ac:dyDescent="0.3">
      <c r="B82" s="420"/>
      <c r="C82" s="421" t="s">
        <v>742</v>
      </c>
      <c r="E82" s="48"/>
      <c r="K82" s="33"/>
      <c r="L82" s="33"/>
      <c r="O82" s="303"/>
    </row>
    <row r="83" spans="1:15" s="41" customFormat="1" x14ac:dyDescent="0.3">
      <c r="B83" s="422"/>
      <c r="C83" s="423" t="s">
        <v>743</v>
      </c>
      <c r="E83" s="49"/>
      <c r="K83" s="33"/>
      <c r="L83" s="33"/>
      <c r="O83" s="303"/>
    </row>
    <row r="84" spans="1:15" s="41" customFormat="1" x14ac:dyDescent="0.3">
      <c r="B84" s="422"/>
      <c r="C84" s="423" t="s">
        <v>744</v>
      </c>
      <c r="E84" s="49"/>
      <c r="K84" s="33"/>
      <c r="L84" s="33"/>
      <c r="O84" s="303"/>
    </row>
    <row r="85" spans="1:15" s="41" customFormat="1" x14ac:dyDescent="0.35">
      <c r="E85" s="49"/>
      <c r="K85" s="33"/>
      <c r="L85" s="33"/>
      <c r="O85" s="303"/>
    </row>
    <row r="86" spans="1:15" s="41" customFormat="1" ht="12.75" customHeight="1" x14ac:dyDescent="0.3">
      <c r="A86" s="74" t="s">
        <v>784</v>
      </c>
      <c r="B86" s="418"/>
      <c r="C86" s="418"/>
      <c r="D86" s="418"/>
      <c r="E86" s="48"/>
      <c r="F86" s="33"/>
      <c r="G86" s="33"/>
      <c r="H86" s="33"/>
      <c r="I86" s="33"/>
      <c r="J86" s="33"/>
      <c r="K86" s="33"/>
      <c r="L86" s="33"/>
      <c r="O86" s="303"/>
    </row>
    <row r="87" spans="1:15" s="41" customFormat="1" x14ac:dyDescent="0.35">
      <c r="E87" s="49"/>
      <c r="K87" s="33"/>
      <c r="L87" s="33"/>
      <c r="O87" s="303"/>
    </row>
    <row r="88" spans="1:15" s="41" customFormat="1" ht="14.5" x14ac:dyDescent="0.35">
      <c r="B88" s="126" t="s">
        <v>86</v>
      </c>
      <c r="C88" s="126"/>
      <c r="D88" s="127"/>
      <c r="E88" s="549" t="s">
        <v>89</v>
      </c>
      <c r="F88" s="128"/>
      <c r="G88" s="653" t="s">
        <v>87</v>
      </c>
      <c r="H88" s="654"/>
      <c r="I88" s="654"/>
      <c r="J88" s="654"/>
      <c r="K88" s="654"/>
      <c r="L88" s="654"/>
      <c r="M88" s="654"/>
      <c r="N88"/>
      <c r="O88" s="303"/>
    </row>
    <row r="89" spans="1:15" s="41" customFormat="1" ht="12.75" customHeight="1" x14ac:dyDescent="0.3">
      <c r="B89" s="418" t="s">
        <v>698</v>
      </c>
      <c r="C89" s="418"/>
      <c r="D89" s="418"/>
      <c r="E89" s="555" t="s">
        <v>745</v>
      </c>
      <c r="F89" s="418"/>
      <c r="G89" s="418"/>
      <c r="I89" s="418"/>
      <c r="J89" s="418"/>
      <c r="K89" s="418"/>
      <c r="L89" s="418"/>
      <c r="M89" s="418"/>
      <c r="O89" s="303"/>
    </row>
    <row r="90" spans="1:15" s="41" customFormat="1" ht="31.5" customHeight="1" x14ac:dyDescent="0.35">
      <c r="B90" s="424" t="s">
        <v>746</v>
      </c>
      <c r="C90" s="424"/>
      <c r="D90" s="424"/>
      <c r="E90" s="503">
        <v>90</v>
      </c>
      <c r="F90" s="424" t="s">
        <v>747</v>
      </c>
      <c r="G90" s="664" t="s">
        <v>748</v>
      </c>
      <c r="H90" s="618"/>
      <c r="I90" s="618"/>
      <c r="J90" s="618"/>
      <c r="K90" s="618"/>
      <c r="L90" s="618"/>
      <c r="M90" s="618"/>
      <c r="O90" s="303"/>
    </row>
    <row r="91" spans="1:15" s="41" customFormat="1" ht="26.25" customHeight="1" x14ac:dyDescent="0.35">
      <c r="B91" s="427" t="s">
        <v>749</v>
      </c>
      <c r="C91" s="427"/>
      <c r="D91" s="427"/>
      <c r="E91" s="504">
        <v>8.8650000000000002</v>
      </c>
      <c r="F91" s="427" t="s">
        <v>112</v>
      </c>
      <c r="G91" s="580" t="s">
        <v>750</v>
      </c>
      <c r="H91" s="618"/>
      <c r="I91" s="618"/>
      <c r="J91" s="618"/>
      <c r="K91" s="618"/>
      <c r="L91" s="618"/>
      <c r="M91" s="618"/>
      <c r="O91" s="303"/>
    </row>
    <row r="92" spans="1:15" s="41" customFormat="1" ht="30.75" customHeight="1" x14ac:dyDescent="0.3">
      <c r="B92" s="424" t="s">
        <v>698</v>
      </c>
      <c r="C92" s="424"/>
      <c r="D92" s="424"/>
      <c r="E92" s="556" t="s">
        <v>751</v>
      </c>
      <c r="F92" s="425"/>
      <c r="G92" s="425"/>
      <c r="H92" s="426"/>
      <c r="I92" s="425"/>
      <c r="J92" s="425"/>
      <c r="K92" s="425"/>
      <c r="L92" s="425"/>
      <c r="M92" s="425"/>
      <c r="O92" s="303"/>
    </row>
    <row r="93" spans="1:15" s="41" customFormat="1" ht="31.5" customHeight="1" x14ac:dyDescent="0.35">
      <c r="B93" s="580" t="s">
        <v>752</v>
      </c>
      <c r="C93" s="618"/>
      <c r="D93" s="618"/>
      <c r="E93" s="505">
        <v>19</v>
      </c>
      <c r="F93" s="427" t="s">
        <v>753</v>
      </c>
      <c r="G93" s="666" t="s">
        <v>754</v>
      </c>
      <c r="H93" s="618"/>
      <c r="I93" s="618"/>
      <c r="J93" s="618"/>
      <c r="K93" s="618"/>
      <c r="L93" s="618"/>
      <c r="M93" s="618"/>
      <c r="O93" s="303"/>
    </row>
    <row r="94" spans="1:15" s="41" customFormat="1" ht="26.25" customHeight="1" x14ac:dyDescent="0.35">
      <c r="B94" s="663" t="s">
        <v>755</v>
      </c>
      <c r="C94" s="618"/>
      <c r="D94" s="618"/>
      <c r="E94" s="506">
        <v>86.5</v>
      </c>
      <c r="F94" s="424" t="s">
        <v>112</v>
      </c>
      <c r="G94" s="663" t="s">
        <v>750</v>
      </c>
      <c r="H94" s="667"/>
      <c r="I94" s="667"/>
      <c r="J94" s="667"/>
      <c r="K94" s="667"/>
      <c r="L94" s="667"/>
      <c r="M94" s="667"/>
      <c r="O94" s="303"/>
    </row>
    <row r="95" spans="1:15" s="41" customFormat="1" ht="28.5" customHeight="1" x14ac:dyDescent="0.35">
      <c r="B95" s="427" t="s">
        <v>704</v>
      </c>
      <c r="C95" s="427"/>
      <c r="D95" s="427"/>
      <c r="E95" s="428">
        <v>33.4</v>
      </c>
      <c r="F95" s="427" t="s">
        <v>705</v>
      </c>
      <c r="G95" s="580" t="s">
        <v>706</v>
      </c>
      <c r="H95" s="618"/>
      <c r="I95" s="618"/>
      <c r="J95" s="618"/>
      <c r="K95" s="618"/>
      <c r="L95" s="618"/>
      <c r="M95" s="618"/>
      <c r="O95" s="303"/>
    </row>
    <row r="96" spans="1:15" s="41" customFormat="1" ht="12.75" customHeight="1" x14ac:dyDescent="0.3">
      <c r="B96" s="425" t="s">
        <v>756</v>
      </c>
      <c r="C96" s="425"/>
      <c r="D96" s="425"/>
      <c r="E96" s="429">
        <v>80</v>
      </c>
      <c r="F96" s="425" t="s">
        <v>175</v>
      </c>
      <c r="G96" s="425" t="s">
        <v>757</v>
      </c>
      <c r="H96" s="425"/>
      <c r="I96" s="425"/>
      <c r="J96" s="425"/>
      <c r="K96" s="425"/>
      <c r="L96" s="425"/>
      <c r="M96" s="426"/>
      <c r="O96" s="303"/>
    </row>
    <row r="97" spans="1:15" s="41" customFormat="1" ht="12.75" customHeight="1" x14ac:dyDescent="0.3">
      <c r="B97" s="418"/>
      <c r="C97" s="418"/>
      <c r="D97" s="418"/>
      <c r="E97" s="430"/>
      <c r="F97" s="418"/>
      <c r="G97" s="418"/>
      <c r="H97" s="418"/>
      <c r="I97" s="418"/>
      <c r="J97" s="418"/>
      <c r="K97" s="418"/>
      <c r="L97" s="418"/>
      <c r="M97" s="418"/>
      <c r="O97" s="303"/>
    </row>
    <row r="98" spans="1:15" s="41" customFormat="1" ht="12.75" customHeight="1" x14ac:dyDescent="0.3">
      <c r="A98" s="74" t="s">
        <v>785</v>
      </c>
      <c r="B98" s="418"/>
      <c r="C98" s="418"/>
      <c r="D98" s="418"/>
      <c r="E98" s="48"/>
      <c r="F98" s="33"/>
      <c r="G98" s="33"/>
      <c r="H98" s="33"/>
      <c r="I98" s="33"/>
      <c r="J98" s="33"/>
      <c r="K98" s="33"/>
      <c r="L98" s="33"/>
      <c r="O98" s="303"/>
    </row>
    <row r="99" spans="1:15" s="41" customFormat="1" ht="14.5" x14ac:dyDescent="0.35">
      <c r="B99" s="126" t="s">
        <v>86</v>
      </c>
      <c r="C99" s="126"/>
      <c r="D99" s="127"/>
      <c r="E99" s="128" t="s">
        <v>89</v>
      </c>
      <c r="F99" s="128"/>
      <c r="G99" s="653" t="s">
        <v>87</v>
      </c>
      <c r="H99" s="654"/>
      <c r="I99" s="654"/>
      <c r="J99" s="654"/>
      <c r="K99" s="654"/>
      <c r="L99" s="654"/>
      <c r="M99" s="654"/>
      <c r="O99" s="303"/>
    </row>
    <row r="100" spans="1:15" s="41" customFormat="1" ht="13.5" customHeight="1" x14ac:dyDescent="0.35">
      <c r="B100" s="177" t="s">
        <v>710</v>
      </c>
      <c r="C100" s="110"/>
      <c r="D100" s="110"/>
      <c r="E100" s="115">
        <v>4.9000000000000004</v>
      </c>
      <c r="F100" s="81" t="s">
        <v>711</v>
      </c>
      <c r="G100" s="315" t="s">
        <v>758</v>
      </c>
      <c r="H100" s="315"/>
      <c r="I100" s="315"/>
      <c r="J100" s="315"/>
      <c r="K100" s="315"/>
      <c r="L100" s="315"/>
      <c r="O100" s="303"/>
    </row>
    <row r="101" spans="1:15" s="41" customFormat="1" ht="45.75" customHeight="1" x14ac:dyDescent="0.35">
      <c r="A101" s="74"/>
      <c r="B101" s="93" t="s">
        <v>759</v>
      </c>
      <c r="C101" s="508"/>
      <c r="D101" s="424"/>
      <c r="E101" s="433">
        <v>6</v>
      </c>
      <c r="F101" s="93" t="s">
        <v>175</v>
      </c>
      <c r="G101" s="597" t="s">
        <v>760</v>
      </c>
      <c r="H101" s="618"/>
      <c r="I101" s="618"/>
      <c r="J101" s="618"/>
      <c r="K101" s="618"/>
      <c r="L101" s="618"/>
      <c r="M101" s="618"/>
      <c r="N101" s="502"/>
      <c r="O101" s="303"/>
    </row>
    <row r="102" spans="1:15" s="41" customFormat="1" ht="13.5" customHeight="1" x14ac:dyDescent="0.35">
      <c r="B102" s="33" t="s">
        <v>761</v>
      </c>
      <c r="C102" s="73"/>
      <c r="D102" s="73"/>
      <c r="E102" s="115">
        <v>0.7</v>
      </c>
      <c r="F102" s="81"/>
      <c r="G102" s="315" t="s">
        <v>758</v>
      </c>
      <c r="H102" s="315"/>
      <c r="I102" s="315"/>
      <c r="J102" s="315"/>
      <c r="K102" s="315"/>
      <c r="L102" s="315"/>
      <c r="O102" s="303"/>
    </row>
    <row r="103" spans="1:15" s="41" customFormat="1" ht="13.5" customHeight="1" x14ac:dyDescent="0.35">
      <c r="B103" s="93" t="s">
        <v>762</v>
      </c>
      <c r="C103" s="94"/>
      <c r="D103" s="94"/>
      <c r="E103" s="507">
        <v>0.45</v>
      </c>
      <c r="F103" s="119"/>
      <c r="G103" s="314" t="s">
        <v>758</v>
      </c>
      <c r="H103" s="314"/>
      <c r="I103" s="314"/>
      <c r="J103" s="314"/>
      <c r="K103" s="314"/>
      <c r="L103" s="314"/>
      <c r="M103" s="426"/>
      <c r="O103" s="303"/>
    </row>
    <row r="104" spans="1:15" s="41" customFormat="1" x14ac:dyDescent="0.35">
      <c r="B104" s="33" t="s">
        <v>763</v>
      </c>
      <c r="C104" s="509"/>
      <c r="D104" s="427"/>
      <c r="E104" s="315">
        <f>E100*((E101/12)^E102)*(($E$91/3)^E103)</f>
        <v>4.9116334839968703</v>
      </c>
      <c r="F104" s="78" t="s">
        <v>711</v>
      </c>
      <c r="G104" s="78" t="str">
        <f>CONCATENATE("= ",TEXT(E100,"0.0")," ",F100," * (",TEXT(E101,"0.0"),"/12 ^ ",TEXT(E102,"0.00")," ) * (",TEXT($E$91,"0.00"),"/3 ^ ",TEXT(E103,"0.00")," )")</f>
        <v>= 4.9 lb/VMT * (6.0/12 ^ 0.70 ) * (8.87/3 ^ 0.45 )</v>
      </c>
      <c r="H104" s="33"/>
      <c r="I104" s="33"/>
      <c r="J104" s="33"/>
      <c r="K104" s="33"/>
      <c r="L104" s="33"/>
      <c r="O104" s="303"/>
    </row>
    <row r="105" spans="1:15" s="41" customFormat="1" x14ac:dyDescent="0.35">
      <c r="B105" s="510" t="s">
        <v>764</v>
      </c>
      <c r="C105" s="508"/>
      <c r="D105" s="424"/>
      <c r="E105" s="314">
        <f>E104*((365-$E$95)/365)</f>
        <v>4.4621853788859243</v>
      </c>
      <c r="F105" s="174" t="s">
        <v>711</v>
      </c>
      <c r="G105" s="93" t="str">
        <f>CONCATENATE("= ",TEXT(E104,"0.00")," ",F104," * (365 - ",TEXT($E$95,"0.0"),") / 365")</f>
        <v>= 4.91 lb/VMT * (365 - 33.4) / 365</v>
      </c>
      <c r="H105" s="93"/>
      <c r="I105" s="93"/>
      <c r="J105" s="93"/>
      <c r="K105" s="93"/>
      <c r="L105" s="93"/>
      <c r="M105" s="426"/>
      <c r="O105" s="303"/>
    </row>
    <row r="106" spans="1:15" s="41" customFormat="1" x14ac:dyDescent="0.35">
      <c r="B106" s="511" t="s">
        <v>765</v>
      </c>
      <c r="C106" s="512"/>
      <c r="D106" s="427"/>
      <c r="E106" s="315">
        <f>E105*(1-$E$96/100)</f>
        <v>0.89243707577718467</v>
      </c>
      <c r="F106" s="78" t="s">
        <v>711</v>
      </c>
      <c r="G106" s="33" t="str">
        <f>CONCATENATE("= ",TEXT(E105,"0.00")," ",F105," * (1 - ",TEXT($E$96/100,"0%"),")")</f>
        <v>= 4.46 lb/VMT * (1 - 80%)</v>
      </c>
      <c r="H106" s="33"/>
      <c r="I106" s="33"/>
      <c r="J106" s="33"/>
      <c r="K106" s="33"/>
      <c r="L106" s="33"/>
      <c r="O106" s="303"/>
    </row>
    <row r="107" spans="1:15" s="41" customFormat="1" ht="30" customHeight="1" x14ac:dyDescent="0.35">
      <c r="B107" s="597" t="s">
        <v>766</v>
      </c>
      <c r="C107" s="667"/>
      <c r="D107" s="667"/>
      <c r="E107" s="314">
        <f>E100*((E101/12)^E102)*(($E$94/3)^E103)</f>
        <v>13.690766603905375</v>
      </c>
      <c r="F107" s="174" t="s">
        <v>711</v>
      </c>
      <c r="G107" s="174" t="str">
        <f>CONCATENATE("= ",TEXT(E100,"0.0")," ",F100," * (",TEXT(E101,"0.0"),"/12 ^ ",TEXT(E102,"0.00")," ) * (",TEXT($E$94,"0.00"),"/3 ^ ",TEXT(E103,"0.00")," )")</f>
        <v>= 4.9 lb/VMT * (6.0/12 ^ 0.70 ) * (86.50/3 ^ 0.45 )</v>
      </c>
      <c r="H107" s="93"/>
      <c r="I107" s="93"/>
      <c r="J107" s="93"/>
      <c r="K107" s="93"/>
      <c r="L107" s="93"/>
      <c r="M107" s="426"/>
      <c r="O107" s="303"/>
    </row>
    <row r="108" spans="1:15" s="41" customFormat="1" ht="37.5" customHeight="1" x14ac:dyDescent="0.35">
      <c r="B108" s="668" t="s">
        <v>767</v>
      </c>
      <c r="C108" s="618"/>
      <c r="D108" s="618"/>
      <c r="E108" s="315">
        <f>E107*((365-$E$95)/365)</f>
        <v>12.437967687274034</v>
      </c>
      <c r="F108" s="78" t="s">
        <v>711</v>
      </c>
      <c r="G108" s="33" t="str">
        <f>CONCATENATE("= ",TEXT(E107,"0.00")," ",F107," * (365 - ",TEXT($E$95,"0.0"),") / 365")</f>
        <v>= 13.69 lb/VMT * (365 - 33.4) / 365</v>
      </c>
      <c r="H108" s="33"/>
      <c r="I108" s="33"/>
      <c r="J108" s="33"/>
      <c r="K108" s="33"/>
      <c r="L108" s="33"/>
      <c r="O108" s="303"/>
    </row>
    <row r="109" spans="1:15" s="41" customFormat="1" ht="33" customHeight="1" x14ac:dyDescent="0.35">
      <c r="B109" s="664" t="s">
        <v>768</v>
      </c>
      <c r="C109" s="667"/>
      <c r="D109" s="667"/>
      <c r="E109" s="314">
        <f>E108*(1-$E$96/100)</f>
        <v>2.4875935374548064</v>
      </c>
      <c r="F109" s="174" t="s">
        <v>711</v>
      </c>
      <c r="G109" s="93" t="str">
        <f>CONCATENATE("= ",TEXT(E108,"0.00")," ",F108," * (1 - ",TEXT($E$96/100,"0%"),")")</f>
        <v>= 12.44 lb/VMT * (1 - 80%)</v>
      </c>
      <c r="H109" s="93"/>
      <c r="I109" s="93"/>
      <c r="J109" s="93"/>
      <c r="K109" s="93"/>
      <c r="L109" s="93"/>
      <c r="M109" s="426"/>
      <c r="O109" s="303"/>
    </row>
    <row r="110" spans="1:15" s="41" customFormat="1" x14ac:dyDescent="0.35">
      <c r="A110" s="74"/>
      <c r="B110" s="74"/>
      <c r="C110" s="75"/>
      <c r="D110" s="33"/>
      <c r="E110" s="33"/>
      <c r="F110" s="33"/>
      <c r="G110" s="33"/>
      <c r="H110" s="33"/>
      <c r="I110" s="33"/>
      <c r="J110" s="33"/>
      <c r="K110" s="33"/>
      <c r="L110" s="33"/>
      <c r="O110" s="303"/>
    </row>
    <row r="111" spans="1:15" s="41" customFormat="1" ht="12.75" customHeight="1" x14ac:dyDescent="0.3">
      <c r="A111" s="74" t="s">
        <v>786</v>
      </c>
      <c r="B111" s="418"/>
      <c r="C111" s="418"/>
      <c r="D111" s="418"/>
      <c r="E111" s="33"/>
      <c r="F111" s="33"/>
      <c r="G111" s="33"/>
      <c r="H111" s="33"/>
      <c r="I111" s="33"/>
      <c r="J111" s="33"/>
      <c r="K111" s="33"/>
      <c r="L111" s="33"/>
      <c r="O111" s="303"/>
    </row>
    <row r="112" spans="1:15" s="41" customFormat="1" ht="14.5" x14ac:dyDescent="0.35">
      <c r="B112" s="126" t="s">
        <v>86</v>
      </c>
      <c r="C112" s="126"/>
      <c r="D112" s="127"/>
      <c r="E112" s="128" t="s">
        <v>89</v>
      </c>
      <c r="F112" s="128"/>
      <c r="G112" s="653" t="s">
        <v>87</v>
      </c>
      <c r="H112" s="654"/>
      <c r="I112" s="654"/>
      <c r="J112" s="654"/>
      <c r="K112" s="654"/>
      <c r="L112" s="654"/>
      <c r="M112" s="654"/>
      <c r="O112" s="303"/>
    </row>
    <row r="113" spans="1:15" s="41" customFormat="1" ht="13.5" customHeight="1" x14ac:dyDescent="0.35">
      <c r="B113" s="177" t="s">
        <v>710</v>
      </c>
      <c r="C113" s="110"/>
      <c r="D113" s="110"/>
      <c r="E113" s="115">
        <v>1.5</v>
      </c>
      <c r="F113" s="81" t="s">
        <v>711</v>
      </c>
      <c r="G113" s="315" t="s">
        <v>758</v>
      </c>
      <c r="H113" s="315"/>
      <c r="I113" s="315"/>
      <c r="J113" s="315"/>
      <c r="K113" s="315"/>
      <c r="L113" s="315"/>
      <c r="O113" s="303"/>
    </row>
    <row r="114" spans="1:15" s="41" customFormat="1" ht="45.75" customHeight="1" x14ac:dyDescent="0.3">
      <c r="A114" s="74"/>
      <c r="B114" s="93" t="s">
        <v>759</v>
      </c>
      <c r="C114" s="432"/>
      <c r="D114" s="425"/>
      <c r="E114" s="433">
        <v>6</v>
      </c>
      <c r="F114" s="93" t="s">
        <v>175</v>
      </c>
      <c r="G114" s="597" t="s">
        <v>760</v>
      </c>
      <c r="H114" s="618"/>
      <c r="I114" s="618"/>
      <c r="J114" s="618"/>
      <c r="K114" s="618"/>
      <c r="L114" s="618"/>
      <c r="M114" s="618"/>
      <c r="N114" s="502"/>
      <c r="O114" s="303"/>
    </row>
    <row r="115" spans="1:15" s="41" customFormat="1" ht="13.5" customHeight="1" x14ac:dyDescent="0.35">
      <c r="B115" s="33" t="s">
        <v>761</v>
      </c>
      <c r="C115" s="73"/>
      <c r="D115" s="73"/>
      <c r="E115" s="115">
        <v>0.9</v>
      </c>
      <c r="F115" s="81"/>
      <c r="G115" s="315" t="s">
        <v>758</v>
      </c>
      <c r="H115" s="315"/>
      <c r="I115" s="315"/>
      <c r="J115" s="315"/>
      <c r="K115" s="315"/>
      <c r="L115" s="315"/>
      <c r="O115" s="303"/>
    </row>
    <row r="116" spans="1:15" s="41" customFormat="1" ht="13.5" customHeight="1" x14ac:dyDescent="0.35">
      <c r="B116" s="93" t="s">
        <v>762</v>
      </c>
      <c r="C116" s="94"/>
      <c r="D116" s="94"/>
      <c r="E116" s="507">
        <v>0.45</v>
      </c>
      <c r="F116" s="119"/>
      <c r="G116" s="314" t="s">
        <v>758</v>
      </c>
      <c r="H116" s="314"/>
      <c r="I116" s="314"/>
      <c r="J116" s="314"/>
      <c r="K116" s="314"/>
      <c r="L116" s="314"/>
      <c r="M116" s="426"/>
      <c r="O116" s="303"/>
    </row>
    <row r="117" spans="1:15" s="41" customFormat="1" x14ac:dyDescent="0.3">
      <c r="B117" s="33" t="s">
        <v>763</v>
      </c>
      <c r="C117" s="423"/>
      <c r="D117" s="418"/>
      <c r="E117" s="315">
        <f>E113*((E114/12)^E115)*(($E$91/3)^E116)</f>
        <v>1.3089261110808919</v>
      </c>
      <c r="F117" s="78" t="s">
        <v>711</v>
      </c>
      <c r="G117" s="78" t="str">
        <f>CONCATENATE("= ",TEXT(E113,"0.0")," ",F113," * (",TEXT(E114,"0.0"),"/12 ^ ",TEXT(E115,"0.00")," ) * (",TEXT($E$91,"0.00"),"/3 ^ ",TEXT(E116,"0.00")," )")</f>
        <v>= 1.5 lb/VMT * (6.0/12 ^ 0.90 ) * (8.87/3 ^ 0.45 )</v>
      </c>
      <c r="H117" s="33"/>
      <c r="I117" s="33"/>
      <c r="J117" s="33"/>
      <c r="K117" s="33"/>
      <c r="L117" s="33"/>
      <c r="O117" s="303"/>
    </row>
    <row r="118" spans="1:15" s="41" customFormat="1" x14ac:dyDescent="0.3">
      <c r="B118" s="434" t="s">
        <v>764</v>
      </c>
      <c r="C118" s="432"/>
      <c r="D118" s="425"/>
      <c r="E118" s="314">
        <f>E117*((365-$E$95)/365)</f>
        <v>1.1891504066696541</v>
      </c>
      <c r="F118" s="174" t="s">
        <v>711</v>
      </c>
      <c r="G118" s="93" t="str">
        <f>CONCATENATE("= ",TEXT(E117,"0.00")," ",F117," * (365 - ",TEXT($E$95,"0.0"),") / 365")</f>
        <v>= 1.31 lb/VMT * (365 - 33.4) / 365</v>
      </c>
      <c r="H118" s="93"/>
      <c r="I118" s="93"/>
      <c r="J118" s="93"/>
      <c r="K118" s="93"/>
      <c r="L118" s="93"/>
      <c r="M118" s="426"/>
      <c r="O118" s="303"/>
    </row>
    <row r="119" spans="1:15" s="41" customFormat="1" x14ac:dyDescent="0.3">
      <c r="B119" s="435" t="s">
        <v>765</v>
      </c>
      <c r="C119" s="436"/>
      <c r="D119" s="418"/>
      <c r="E119" s="315">
        <f>E118*(1-$E$96/100)</f>
        <v>0.23783008133393077</v>
      </c>
      <c r="F119" s="78" t="s">
        <v>711</v>
      </c>
      <c r="G119" s="33" t="str">
        <f>CONCATENATE("= ",TEXT(E118,"0.00")," ",F118," * (1 - ",TEXT($E$96/100,"0%"),")")</f>
        <v>= 1.19 lb/VMT * (1 - 80%)</v>
      </c>
      <c r="H119" s="33"/>
      <c r="I119" s="33"/>
      <c r="J119" s="33"/>
      <c r="K119" s="33"/>
      <c r="L119" s="33"/>
      <c r="O119" s="303"/>
    </row>
    <row r="120" spans="1:15" s="41" customFormat="1" ht="30" customHeight="1" x14ac:dyDescent="0.35">
      <c r="B120" s="597" t="s">
        <v>766</v>
      </c>
      <c r="C120" s="669"/>
      <c r="D120" s="669"/>
      <c r="E120" s="314">
        <f>E113*((E114/12)^E115)*(($E$94/3)^E116)</f>
        <v>3.648521809893547</v>
      </c>
      <c r="F120" s="174" t="s">
        <v>711</v>
      </c>
      <c r="G120" s="174" t="str">
        <f>CONCATENATE("= ",TEXT(E113,"0.0")," ",F113," * (",TEXT(E114,"0.0"),"/12 ^ ",TEXT(E115,"0.00")," ) * (",TEXT($E$94,"0.00"),"/3 ^ ",TEXT(E116,"0.00")," )")</f>
        <v>= 1.5 lb/VMT * (6.0/12 ^ 0.90 ) * (86.50/3 ^ 0.45 )</v>
      </c>
      <c r="H120" s="93"/>
      <c r="I120" s="93"/>
      <c r="J120" s="93"/>
      <c r="K120" s="93"/>
      <c r="L120" s="93"/>
      <c r="M120" s="426"/>
      <c r="O120" s="303"/>
    </row>
    <row r="121" spans="1:15" s="41" customFormat="1" ht="37.5" customHeight="1" x14ac:dyDescent="0.35">
      <c r="B121" s="668" t="s">
        <v>767</v>
      </c>
      <c r="C121" s="618"/>
      <c r="D121" s="618"/>
      <c r="E121" s="315">
        <f>E120*((365-$E$95)/365)</f>
        <v>3.3146570744128772</v>
      </c>
      <c r="F121" s="78" t="s">
        <v>711</v>
      </c>
      <c r="G121" s="33" t="str">
        <f>CONCATENATE("= ",TEXT(E120,"0.00")," ",F120," * (365 - ",TEXT($E$95,"0.0"),") / 365")</f>
        <v>= 3.65 lb/VMT * (365 - 33.4) / 365</v>
      </c>
      <c r="H121" s="33"/>
      <c r="I121" s="33"/>
      <c r="J121" s="33"/>
      <c r="K121" s="33"/>
      <c r="L121" s="33"/>
      <c r="O121" s="303"/>
    </row>
    <row r="122" spans="1:15" s="41" customFormat="1" ht="33" customHeight="1" x14ac:dyDescent="0.35">
      <c r="B122" s="664" t="s">
        <v>768</v>
      </c>
      <c r="C122" s="667"/>
      <c r="D122" s="667"/>
      <c r="E122" s="314">
        <f>E121*(1-$E$96/100)</f>
        <v>0.66293141488257523</v>
      </c>
      <c r="F122" s="174" t="s">
        <v>711</v>
      </c>
      <c r="G122" s="93" t="str">
        <f>CONCATENATE("= ",TEXT(E121,"0.00")," ",F121," * (1 - ",TEXT($E$96/100,"0%"),")")</f>
        <v>= 3.31 lb/VMT * (1 - 80%)</v>
      </c>
      <c r="H122" s="93"/>
      <c r="I122" s="93"/>
      <c r="J122" s="93"/>
      <c r="K122" s="93"/>
      <c r="L122" s="93"/>
      <c r="M122" s="426"/>
      <c r="O122" s="303"/>
    </row>
    <row r="123" spans="1:15" s="41" customFormat="1" x14ac:dyDescent="0.35">
      <c r="A123" s="74"/>
      <c r="B123" s="74"/>
      <c r="C123" s="75"/>
      <c r="D123" s="33"/>
      <c r="E123" s="33"/>
      <c r="F123" s="33"/>
      <c r="G123" s="33"/>
      <c r="H123" s="33"/>
      <c r="I123" s="33"/>
      <c r="J123" s="33"/>
      <c r="K123" s="33"/>
      <c r="L123" s="33"/>
      <c r="O123" s="303"/>
    </row>
    <row r="124" spans="1:15" s="41" customFormat="1" ht="12.75" customHeight="1" x14ac:dyDescent="0.3">
      <c r="A124" s="74" t="s">
        <v>787</v>
      </c>
      <c r="B124" s="418"/>
      <c r="C124" s="418"/>
      <c r="D124" s="418"/>
      <c r="E124" s="33"/>
      <c r="F124" s="33"/>
      <c r="G124" s="33"/>
      <c r="H124" s="33"/>
      <c r="I124" s="33"/>
      <c r="J124" s="33"/>
      <c r="K124" s="33"/>
      <c r="L124" s="33"/>
      <c r="O124" s="303"/>
    </row>
    <row r="125" spans="1:15" s="41" customFormat="1" ht="14.5" x14ac:dyDescent="0.35">
      <c r="B125" s="126" t="s">
        <v>86</v>
      </c>
      <c r="C125" s="126"/>
      <c r="D125" s="127"/>
      <c r="E125" s="128" t="s">
        <v>89</v>
      </c>
      <c r="F125" s="128"/>
      <c r="G125" s="653" t="s">
        <v>87</v>
      </c>
      <c r="H125" s="654"/>
      <c r="I125" s="654"/>
      <c r="J125" s="654"/>
      <c r="K125" s="654"/>
      <c r="L125" s="654"/>
      <c r="M125" s="654"/>
      <c r="O125" s="303"/>
    </row>
    <row r="126" spans="1:15" s="41" customFormat="1" ht="13.5" customHeight="1" x14ac:dyDescent="0.35">
      <c r="B126" s="177" t="s">
        <v>710</v>
      </c>
      <c r="C126" s="110"/>
      <c r="D126" s="110"/>
      <c r="E126" s="115">
        <v>0.15</v>
      </c>
      <c r="F126" s="81" t="s">
        <v>711</v>
      </c>
      <c r="G126" s="315" t="s">
        <v>758</v>
      </c>
      <c r="H126" s="315"/>
      <c r="I126" s="315"/>
      <c r="J126" s="315"/>
      <c r="K126" s="315"/>
      <c r="L126" s="315"/>
      <c r="O126" s="303"/>
    </row>
    <row r="127" spans="1:15" s="41" customFormat="1" ht="45.75" customHeight="1" x14ac:dyDescent="0.35">
      <c r="A127" s="74"/>
      <c r="B127" s="93" t="s">
        <v>759</v>
      </c>
      <c r="C127" s="508"/>
      <c r="D127" s="424"/>
      <c r="E127" s="433">
        <v>6</v>
      </c>
      <c r="F127" s="93" t="s">
        <v>175</v>
      </c>
      <c r="G127" s="597" t="s">
        <v>760</v>
      </c>
      <c r="H127" s="618"/>
      <c r="I127" s="618"/>
      <c r="J127" s="618"/>
      <c r="K127" s="618"/>
      <c r="L127" s="618"/>
      <c r="M127" s="618"/>
      <c r="N127" s="502"/>
      <c r="O127" s="303"/>
    </row>
    <row r="128" spans="1:15" s="41" customFormat="1" ht="13.5" customHeight="1" x14ac:dyDescent="0.35">
      <c r="B128" s="33" t="s">
        <v>761</v>
      </c>
      <c r="C128" s="73"/>
      <c r="D128" s="73"/>
      <c r="E128" s="115">
        <v>0.9</v>
      </c>
      <c r="F128" s="81"/>
      <c r="G128" s="315" t="s">
        <v>758</v>
      </c>
      <c r="H128" s="315"/>
      <c r="I128" s="315"/>
      <c r="J128" s="315"/>
      <c r="K128" s="315"/>
      <c r="L128" s="315"/>
      <c r="O128" s="303"/>
    </row>
    <row r="129" spans="1:15" s="41" customFormat="1" ht="13.5" customHeight="1" x14ac:dyDescent="0.35">
      <c r="B129" s="93" t="s">
        <v>762</v>
      </c>
      <c r="C129" s="94"/>
      <c r="D129" s="94"/>
      <c r="E129" s="507">
        <v>0.45</v>
      </c>
      <c r="F129" s="119"/>
      <c r="G129" s="314" t="s">
        <v>758</v>
      </c>
      <c r="H129" s="314"/>
      <c r="I129" s="314"/>
      <c r="J129" s="314"/>
      <c r="K129" s="314"/>
      <c r="L129" s="314"/>
      <c r="M129" s="426"/>
      <c r="O129" s="303"/>
    </row>
    <row r="130" spans="1:15" s="41" customFormat="1" x14ac:dyDescent="0.35">
      <c r="B130" s="33" t="s">
        <v>763</v>
      </c>
      <c r="C130" s="509"/>
      <c r="D130" s="427"/>
      <c r="E130" s="315">
        <f>E126*((E127/12)^E128)*(($E$91/3)^E129)</f>
        <v>0.13089261110808917</v>
      </c>
      <c r="F130" s="78" t="s">
        <v>711</v>
      </c>
      <c r="G130" s="78" t="str">
        <f>CONCATENATE("= ",TEXT(E126,"0.0")," ",F126," * (",TEXT(E127,"0.0"),"/12 ^ ",TEXT(E128,"0.00")," ) * (",TEXT($E$91,"0.00"),"/3 ^ ",TEXT(E129,"0.00")," )")</f>
        <v>= 0.2 lb/VMT * (6.0/12 ^ 0.90 ) * (8.87/3 ^ 0.45 )</v>
      </c>
      <c r="H130" s="33"/>
      <c r="I130" s="33"/>
      <c r="J130" s="33"/>
      <c r="K130" s="33"/>
      <c r="L130" s="33"/>
      <c r="O130" s="303"/>
    </row>
    <row r="131" spans="1:15" s="41" customFormat="1" x14ac:dyDescent="0.35">
      <c r="B131" s="510" t="s">
        <v>764</v>
      </c>
      <c r="C131" s="508"/>
      <c r="D131" s="424"/>
      <c r="E131" s="314">
        <f>E130*((365-$E$95)/365)</f>
        <v>0.1189150406669654</v>
      </c>
      <c r="F131" s="174" t="s">
        <v>711</v>
      </c>
      <c r="G131" s="93" t="str">
        <f>CONCATENATE("= ",TEXT(E130,"0.00")," ",F130," * (365 - ",TEXT($E$95,"0.0"),") / 365")</f>
        <v>= 0.13 lb/VMT * (365 - 33.4) / 365</v>
      </c>
      <c r="H131" s="93"/>
      <c r="I131" s="93"/>
      <c r="J131" s="93"/>
      <c r="K131" s="93"/>
      <c r="L131" s="93"/>
      <c r="M131" s="426"/>
      <c r="O131" s="303"/>
    </row>
    <row r="132" spans="1:15" s="41" customFormat="1" x14ac:dyDescent="0.35">
      <c r="B132" s="511" t="s">
        <v>765</v>
      </c>
      <c r="C132" s="512"/>
      <c r="D132" s="427"/>
      <c r="E132" s="78">
        <f>E131*(1-$E$96/100)</f>
        <v>2.3783008133393076E-2</v>
      </c>
      <c r="F132" s="78" t="s">
        <v>711</v>
      </c>
      <c r="G132" s="33" t="str">
        <f>CONCATENATE("= ",TEXT(E131,"0.00")," ",F131," * (1 - ",TEXT($E$96/100,"0%"),")")</f>
        <v>= 0.12 lb/VMT * (1 - 80%)</v>
      </c>
      <c r="H132" s="33"/>
      <c r="I132" s="33"/>
      <c r="J132" s="33"/>
      <c r="K132" s="33"/>
      <c r="L132" s="33"/>
      <c r="O132" s="303"/>
    </row>
    <row r="133" spans="1:15" s="41" customFormat="1" ht="30" customHeight="1" x14ac:dyDescent="0.35">
      <c r="B133" s="597" t="s">
        <v>766</v>
      </c>
      <c r="C133" s="667"/>
      <c r="D133" s="667"/>
      <c r="E133" s="314">
        <f>E126*((E127/12)^E128)*(($E$94/3)^E129)</f>
        <v>0.36485218098935468</v>
      </c>
      <c r="F133" s="174" t="s">
        <v>711</v>
      </c>
      <c r="G133" s="174" t="str">
        <f>CONCATENATE("= ",TEXT(E126,"0.0")," ",F126," * (",TEXT(E127,"0.0"),"/12 ^ ",TEXT(E128,"0.00")," ) * (",TEXT($E$94,"0.00"),"/3 ^ ",TEXT(E129,"0.00")," )")</f>
        <v>= 0.2 lb/VMT * (6.0/12 ^ 0.90 ) * (86.50/3 ^ 0.45 )</v>
      </c>
      <c r="H133" s="93"/>
      <c r="I133" s="93"/>
      <c r="J133" s="93"/>
      <c r="K133" s="93"/>
      <c r="L133" s="93"/>
      <c r="M133" s="426"/>
      <c r="O133" s="303"/>
    </row>
    <row r="134" spans="1:15" s="41" customFormat="1" ht="37.5" customHeight="1" x14ac:dyDescent="0.35">
      <c r="B134" s="668" t="s">
        <v>767</v>
      </c>
      <c r="C134" s="618"/>
      <c r="D134" s="618"/>
      <c r="E134" s="315">
        <f>E133*((365-$E$95)/365)</f>
        <v>0.33146570744128773</v>
      </c>
      <c r="F134" s="78" t="s">
        <v>711</v>
      </c>
      <c r="G134" s="33" t="str">
        <f>CONCATENATE("= ",TEXT(E133,"0.00")," ",F133," * (365 - ",TEXT($E$95,"0.0"),") / 365")</f>
        <v>= 0.36 lb/VMT * (365 - 33.4) / 365</v>
      </c>
      <c r="H134" s="33"/>
      <c r="I134" s="33"/>
      <c r="J134" s="33"/>
      <c r="K134" s="33"/>
      <c r="L134" s="33"/>
      <c r="O134" s="303"/>
    </row>
    <row r="135" spans="1:15" s="41" customFormat="1" ht="33" customHeight="1" x14ac:dyDescent="0.35">
      <c r="B135" s="664" t="s">
        <v>768</v>
      </c>
      <c r="C135" s="667"/>
      <c r="D135" s="667"/>
      <c r="E135" s="174">
        <f>E134*(1-$E$96/100)</f>
        <v>6.6293141488257532E-2</v>
      </c>
      <c r="F135" s="174" t="s">
        <v>711</v>
      </c>
      <c r="G135" s="93" t="str">
        <f>CONCATENATE("= ",TEXT(E134,"0.00")," ",F134," * (1 - ",TEXT($E$96/100,"0%"),")")</f>
        <v>= 0.33 lb/VMT * (1 - 80%)</v>
      </c>
      <c r="H135" s="93"/>
      <c r="I135" s="93"/>
      <c r="J135" s="93"/>
      <c r="K135" s="93"/>
      <c r="L135" s="93"/>
      <c r="M135" s="426"/>
      <c r="O135" s="303"/>
    </row>
    <row r="136" spans="1:15" s="41" customFormat="1" x14ac:dyDescent="0.35">
      <c r="A136" s="74"/>
      <c r="B136" s="74"/>
      <c r="C136" s="75"/>
      <c r="D136" s="33"/>
      <c r="E136" s="33"/>
      <c r="F136" s="33"/>
      <c r="G136" s="33"/>
      <c r="H136" s="33"/>
      <c r="I136" s="33"/>
      <c r="J136" s="33"/>
      <c r="K136" s="33"/>
      <c r="L136" s="33"/>
      <c r="O136" s="303"/>
    </row>
    <row r="137" spans="1:15" s="41" customFormat="1" x14ac:dyDescent="0.35">
      <c r="A137" s="74"/>
      <c r="B137" s="74"/>
      <c r="C137" s="75"/>
      <c r="D137" s="33"/>
      <c r="E137" s="33"/>
      <c r="F137" s="33"/>
      <c r="G137" s="33"/>
      <c r="H137" s="33"/>
      <c r="I137" s="33"/>
      <c r="J137" s="33"/>
      <c r="K137" s="33"/>
      <c r="L137" s="33"/>
      <c r="O137" s="303"/>
    </row>
    <row r="138" spans="1:15" s="41" customFormat="1" x14ac:dyDescent="0.3">
      <c r="A138" s="74" t="s">
        <v>789</v>
      </c>
      <c r="B138" s="435"/>
      <c r="C138" s="436"/>
      <c r="D138" s="418"/>
      <c r="E138" s="33"/>
      <c r="F138" s="113"/>
      <c r="G138" s="33"/>
      <c r="H138" s="33"/>
      <c r="I138" s="33"/>
      <c r="J138" s="33"/>
      <c r="K138" s="33"/>
      <c r="L138" s="33"/>
      <c r="O138" s="303"/>
    </row>
    <row r="139" spans="1:15" s="41" customFormat="1" ht="65" x14ac:dyDescent="0.3">
      <c r="B139" s="126" t="s">
        <v>720</v>
      </c>
      <c r="C139" s="126"/>
      <c r="D139" s="127"/>
      <c r="E139" s="128" t="s">
        <v>721</v>
      </c>
      <c r="F139" s="128" t="s">
        <v>722</v>
      </c>
      <c r="G139" s="128" t="s">
        <v>723</v>
      </c>
      <c r="H139" s="516"/>
      <c r="I139" s="33"/>
      <c r="J139" s="33"/>
      <c r="K139" s="33"/>
      <c r="L139" s="33"/>
      <c r="O139" s="303"/>
    </row>
    <row r="140" spans="1:15" s="41" customFormat="1" ht="12.75" customHeight="1" x14ac:dyDescent="0.35">
      <c r="B140" s="177" t="s">
        <v>745</v>
      </c>
      <c r="C140" s="110"/>
      <c r="D140" s="110"/>
      <c r="E140" s="544">
        <v>0.17045454545454544</v>
      </c>
      <c r="F140" s="231">
        <f>$E$90</f>
        <v>90</v>
      </c>
      <c r="G140" s="440">
        <f>F140*E140</f>
        <v>15.34090909090909</v>
      </c>
      <c r="H140" s="33"/>
      <c r="I140" s="33"/>
      <c r="J140" s="33"/>
      <c r="K140" s="33"/>
      <c r="L140" s="33"/>
      <c r="O140" s="34"/>
    </row>
    <row r="141" spans="1:15" s="41" customFormat="1" x14ac:dyDescent="0.3">
      <c r="A141" s="74"/>
      <c r="B141" s="93" t="s">
        <v>769</v>
      </c>
      <c r="C141" s="432"/>
      <c r="D141" s="425"/>
      <c r="E141" s="545">
        <v>0.14488636363636365</v>
      </c>
      <c r="F141" s="442">
        <f>$E$93</f>
        <v>19</v>
      </c>
      <c r="G141" s="184">
        <f>F141*E141</f>
        <v>2.7528409090909092</v>
      </c>
      <c r="H141" s="33"/>
      <c r="I141" s="33"/>
      <c r="J141" s="33"/>
      <c r="K141" s="33"/>
      <c r="L141" s="33"/>
      <c r="O141" s="34"/>
    </row>
    <row r="142" spans="1:15" s="41" customFormat="1" x14ac:dyDescent="0.3">
      <c r="B142" s="435"/>
      <c r="C142" s="436"/>
      <c r="D142" s="418"/>
      <c r="F142" s="443" t="s">
        <v>193</v>
      </c>
      <c r="G142" s="444">
        <f>SUM(G140:G141)</f>
        <v>18.09375</v>
      </c>
      <c r="H142" s="33"/>
      <c r="I142" s="33"/>
      <c r="J142" s="33"/>
      <c r="K142" s="33"/>
      <c r="L142" s="33"/>
      <c r="O142" s="303"/>
    </row>
    <row r="143" spans="1:15" s="41" customFormat="1" ht="31.5" customHeight="1" x14ac:dyDescent="0.35">
      <c r="A143" s="74"/>
      <c r="B143" s="596" t="s">
        <v>770</v>
      </c>
      <c r="C143" s="618"/>
      <c r="D143" s="618"/>
      <c r="E143" s="618"/>
      <c r="F143" s="618"/>
      <c r="G143" s="618"/>
      <c r="H143" s="618"/>
      <c r="I143" s="618"/>
      <c r="J143" s="618"/>
      <c r="K143" s="618"/>
      <c r="L143" s="618"/>
      <c r="M143" s="618"/>
      <c r="O143" s="303"/>
    </row>
    <row r="144" spans="1:15" s="41" customFormat="1" ht="12.75" customHeight="1" x14ac:dyDescent="0.35">
      <c r="B144" s="33"/>
      <c r="C144" s="33"/>
      <c r="D144" s="33"/>
      <c r="E144" s="33"/>
      <c r="F144" s="107"/>
      <c r="G144" s="33"/>
      <c r="H144" s="33"/>
      <c r="I144" s="33"/>
      <c r="J144" s="33"/>
      <c r="K144" s="33"/>
      <c r="L144" s="33"/>
      <c r="O144" s="303"/>
    </row>
    <row r="145" spans="1:15" s="41" customFormat="1" ht="15.5" x14ac:dyDescent="0.35">
      <c r="A145" s="72" t="s">
        <v>790</v>
      </c>
      <c r="B145" s="33"/>
      <c r="C145" s="33"/>
      <c r="D145" s="33"/>
      <c r="F145" s="33"/>
      <c r="G145" s="33"/>
      <c r="H145" s="33"/>
      <c r="I145" s="33"/>
      <c r="J145" s="33"/>
      <c r="K145" s="33"/>
      <c r="L145" s="33"/>
      <c r="O145" s="303"/>
    </row>
    <row r="146" spans="1:15" s="41" customFormat="1" ht="72.75" customHeight="1" x14ac:dyDescent="0.3">
      <c r="A146" s="33"/>
      <c r="B146" s="33"/>
      <c r="C146" s="54"/>
      <c r="D146" s="153" t="s">
        <v>728</v>
      </c>
      <c r="E146" s="153" t="s">
        <v>729</v>
      </c>
      <c r="F146" s="153" t="s">
        <v>730</v>
      </c>
      <c r="G146" s="153" t="s">
        <v>731</v>
      </c>
      <c r="H146" s="410"/>
      <c r="I146" s="153" t="s">
        <v>732</v>
      </c>
      <c r="J146" s="602" t="s">
        <v>733</v>
      </c>
      <c r="K146" s="665"/>
      <c r="L146" s="602" t="s">
        <v>734</v>
      </c>
      <c r="M146" s="582"/>
      <c r="O146" s="303"/>
    </row>
    <row r="147" spans="1:15" s="41" customFormat="1" ht="12.75" customHeight="1" x14ac:dyDescent="0.35">
      <c r="A147" s="33"/>
      <c r="B147" s="33"/>
      <c r="C147" s="207" t="s">
        <v>140</v>
      </c>
      <c r="D147" s="156" t="s">
        <v>735</v>
      </c>
      <c r="E147" s="156" t="s">
        <v>735</v>
      </c>
      <c r="F147" s="156" t="s">
        <v>735</v>
      </c>
      <c r="G147" s="156" t="s">
        <v>735</v>
      </c>
      <c r="H147" s="412" t="s">
        <v>736</v>
      </c>
      <c r="I147" s="156" t="s">
        <v>737</v>
      </c>
      <c r="J147" s="160" t="s">
        <v>145</v>
      </c>
      <c r="K147" s="156" t="s">
        <v>146</v>
      </c>
      <c r="L147" s="160" t="s">
        <v>145</v>
      </c>
      <c r="M147" s="156" t="s">
        <v>146</v>
      </c>
      <c r="O147" s="303"/>
    </row>
    <row r="148" spans="1:15" s="41" customFormat="1" ht="12.75" customHeight="1" x14ac:dyDescent="0.3">
      <c r="A148" s="33"/>
      <c r="B148" s="33"/>
      <c r="C148" s="33" t="s">
        <v>152</v>
      </c>
      <c r="D148" s="78">
        <f>E104</f>
        <v>4.9116334839968703</v>
      </c>
      <c r="E148" s="78">
        <f>E105</f>
        <v>4.4621853788859243</v>
      </c>
      <c r="F148" s="78">
        <f>D148*(1-$E$96/100)</f>
        <v>0.98232669679937379</v>
      </c>
      <c r="G148" s="78">
        <f>E106</f>
        <v>0.89243707577718467</v>
      </c>
      <c r="H148" s="445" t="s">
        <v>738</v>
      </c>
      <c r="I148" s="446">
        <f>$G$140</f>
        <v>15.34090909090909</v>
      </c>
      <c r="J148" s="447">
        <f>$I148*$D148/24</f>
        <v>3.1395384485775448</v>
      </c>
      <c r="K148" s="447">
        <f>$I148*$E148*365/2000</f>
        <v>12.492851394579768</v>
      </c>
      <c r="L148" s="447">
        <f>$I148*$F148/24</f>
        <v>0.62790768971550881</v>
      </c>
      <c r="M148" s="447">
        <f>$I148*$G148*365/2000</f>
        <v>2.498570278915953</v>
      </c>
      <c r="O148" s="303"/>
    </row>
    <row r="149" spans="1:15" s="44" customFormat="1" ht="12.75" customHeight="1" x14ac:dyDescent="0.3">
      <c r="A149" s="41"/>
      <c r="B149" s="41"/>
      <c r="C149" s="33" t="s">
        <v>154</v>
      </c>
      <c r="D149" s="78">
        <f>E117</f>
        <v>1.3089261110808919</v>
      </c>
      <c r="E149" s="78">
        <f>E118</f>
        <v>1.1891504066696541</v>
      </c>
      <c r="F149" s="78">
        <f>D149*(1-$E$96/100)</f>
        <v>0.26178522221617834</v>
      </c>
      <c r="G149" s="78">
        <f>E119</f>
        <v>0.23783008133393077</v>
      </c>
      <c r="H149" s="445" t="s">
        <v>738</v>
      </c>
      <c r="I149" s="446">
        <f>$G$140</f>
        <v>15.34090909090909</v>
      </c>
      <c r="J149" s="447">
        <f>$I149*$D149/24</f>
        <v>0.83667151986704724</v>
      </c>
      <c r="K149" s="447">
        <f>$I149*$E149*365/2000</f>
        <v>3.3292833118549545</v>
      </c>
      <c r="L149" s="447">
        <f>$I149*$F149/24</f>
        <v>0.16733430397340943</v>
      </c>
      <c r="M149" s="447">
        <f>$I149*$G149*365/2000</f>
        <v>0.66585666237099073</v>
      </c>
      <c r="O149" s="82"/>
    </row>
    <row r="150" spans="1:15" x14ac:dyDescent="0.3">
      <c r="C150" s="33" t="s">
        <v>156</v>
      </c>
      <c r="D150" s="78">
        <f>E130</f>
        <v>0.13089261110808917</v>
      </c>
      <c r="E150" s="78">
        <f>E131</f>
        <v>0.1189150406669654</v>
      </c>
      <c r="F150" s="76">
        <f>D150*(1-$E$96/100)</f>
        <v>2.6178522221617827E-2</v>
      </c>
      <c r="G150" s="76">
        <f>E132</f>
        <v>2.3783008133393076E-2</v>
      </c>
      <c r="H150" s="445" t="s">
        <v>738</v>
      </c>
      <c r="I150" s="446">
        <f>$G$140</f>
        <v>15.34090909090909</v>
      </c>
      <c r="J150" s="447">
        <f>$I150*$D150/24</f>
        <v>8.3667151986704713E-2</v>
      </c>
      <c r="K150" s="447">
        <f>$I150*$E150*365/2000</f>
        <v>0.33292833118549542</v>
      </c>
      <c r="L150" s="448">
        <f>$I150*$F150/24</f>
        <v>1.6733430397340942E-2</v>
      </c>
      <c r="M150" s="447">
        <f>$I150*$G150*365/2000</f>
        <v>6.6585666237099078E-2</v>
      </c>
      <c r="O150" s="82"/>
    </row>
    <row r="151" spans="1:15" s="41" customFormat="1" ht="12.75" customHeight="1" x14ac:dyDescent="0.35">
      <c r="B151" s="33"/>
      <c r="C151" s="33"/>
      <c r="D151" s="33"/>
      <c r="E151" s="33"/>
      <c r="F151" s="107"/>
      <c r="G151" s="33"/>
      <c r="H151" s="33"/>
      <c r="I151" s="33"/>
      <c r="J151" s="33"/>
      <c r="K151" s="33"/>
      <c r="L151" s="33"/>
      <c r="O151" s="303"/>
    </row>
    <row r="152" spans="1:15" s="41" customFormat="1" ht="15.5" x14ac:dyDescent="0.35">
      <c r="A152" s="72" t="s">
        <v>791</v>
      </c>
      <c r="B152" s="33"/>
      <c r="C152" s="33"/>
      <c r="D152" s="33"/>
      <c r="E152" s="33"/>
      <c r="F152" s="113"/>
      <c r="G152" s="33"/>
      <c r="H152" s="33"/>
      <c r="I152" s="33"/>
      <c r="J152" s="33"/>
      <c r="K152" s="33"/>
      <c r="L152" s="33"/>
      <c r="O152" s="303"/>
    </row>
    <row r="153" spans="1:15" s="41" customFormat="1" ht="72.75" customHeight="1" x14ac:dyDescent="0.3">
      <c r="A153" s="33"/>
      <c r="B153" s="33"/>
      <c r="C153" s="54"/>
      <c r="D153" s="153" t="s">
        <v>728</v>
      </c>
      <c r="E153" s="153" t="s">
        <v>729</v>
      </c>
      <c r="F153" s="153" t="s">
        <v>730</v>
      </c>
      <c r="G153" s="153" t="s">
        <v>731</v>
      </c>
      <c r="H153" s="410"/>
      <c r="I153" s="153" t="s">
        <v>732</v>
      </c>
      <c r="J153" s="602" t="s">
        <v>733</v>
      </c>
      <c r="K153" s="665"/>
      <c r="L153" s="602" t="s">
        <v>734</v>
      </c>
      <c r="M153" s="582"/>
      <c r="O153" s="303"/>
    </row>
    <row r="154" spans="1:15" s="41" customFormat="1" ht="12.75" customHeight="1" x14ac:dyDescent="0.35">
      <c r="A154" s="33"/>
      <c r="B154" s="33"/>
      <c r="C154" s="207" t="s">
        <v>140</v>
      </c>
      <c r="D154" s="156" t="s">
        <v>735</v>
      </c>
      <c r="E154" s="156" t="s">
        <v>735</v>
      </c>
      <c r="F154" s="156" t="s">
        <v>735</v>
      </c>
      <c r="G154" s="156" t="s">
        <v>735</v>
      </c>
      <c r="H154" s="412" t="s">
        <v>736</v>
      </c>
      <c r="I154" s="156" t="s">
        <v>737</v>
      </c>
      <c r="J154" s="160" t="s">
        <v>145</v>
      </c>
      <c r="K154" s="156" t="s">
        <v>146</v>
      </c>
      <c r="L154" s="160" t="s">
        <v>145</v>
      </c>
      <c r="M154" s="156" t="s">
        <v>146</v>
      </c>
      <c r="O154" s="303"/>
    </row>
    <row r="155" spans="1:15" s="41" customFormat="1" ht="12.75" customHeight="1" x14ac:dyDescent="0.3">
      <c r="A155" s="33"/>
      <c r="B155" s="33"/>
      <c r="C155" s="33" t="s">
        <v>152</v>
      </c>
      <c r="D155" s="78">
        <f>E107</f>
        <v>13.690766603905375</v>
      </c>
      <c r="E155" s="78">
        <f>E108</f>
        <v>12.437967687274034</v>
      </c>
      <c r="F155" s="78">
        <f>D155*(1-$E$96/100)</f>
        <v>2.7381533207810747</v>
      </c>
      <c r="G155" s="78">
        <f>E109</f>
        <v>2.4875935374548064</v>
      </c>
      <c r="H155" s="445" t="s">
        <v>738</v>
      </c>
      <c r="I155" s="446">
        <f>$G$141</f>
        <v>2.7528409090909092</v>
      </c>
      <c r="J155" s="447">
        <f>$I155*$D155/24</f>
        <v>1.5703542660019305</v>
      </c>
      <c r="K155" s="447">
        <f>$I155*$E155*365/2000</f>
        <v>6.2487536952748819</v>
      </c>
      <c r="L155" s="447">
        <f>$I155*$F155/24</f>
        <v>0.31407085320038602</v>
      </c>
      <c r="M155" s="447">
        <f>$I155*$G155*365/2000</f>
        <v>1.249750739054976</v>
      </c>
      <c r="O155" s="303"/>
    </row>
    <row r="156" spans="1:15" s="44" customFormat="1" ht="12.75" customHeight="1" x14ac:dyDescent="0.3">
      <c r="A156" s="41"/>
      <c r="B156" s="41"/>
      <c r="C156" s="33" t="s">
        <v>154</v>
      </c>
      <c r="D156" s="78">
        <f>E120</f>
        <v>3.648521809893547</v>
      </c>
      <c r="E156" s="78">
        <f>E121</f>
        <v>3.3146570744128772</v>
      </c>
      <c r="F156" s="78">
        <f>D156*(1-$E$96/100)</f>
        <v>0.72970436197870925</v>
      </c>
      <c r="G156" s="78">
        <f>E122</f>
        <v>0.66293141488257523</v>
      </c>
      <c r="H156" s="445" t="s">
        <v>738</v>
      </c>
      <c r="I156" s="446">
        <f>$G$141</f>
        <v>2.7528409090909092</v>
      </c>
      <c r="J156" s="447">
        <f>$I156*$D156/24</f>
        <v>0.41849167066605669</v>
      </c>
      <c r="K156" s="447">
        <f>$I156*$E156*365/2000</f>
        <v>1.6652620559143729</v>
      </c>
      <c r="L156" s="447">
        <f>$I156*$F156/24</f>
        <v>8.369833413321133E-2</v>
      </c>
      <c r="M156" s="447">
        <f>$I156*$G156*365/2000</f>
        <v>0.33305241118287443</v>
      </c>
      <c r="O156" s="82"/>
    </row>
    <row r="157" spans="1:15" x14ac:dyDescent="0.3">
      <c r="C157" s="33" t="s">
        <v>156</v>
      </c>
      <c r="D157" s="78">
        <f>E133</f>
        <v>0.36485218098935468</v>
      </c>
      <c r="E157" s="78">
        <f>E134</f>
        <v>0.33146570744128773</v>
      </c>
      <c r="F157" s="76">
        <f>D157*(1-$E$96/100)</f>
        <v>7.2970436197870914E-2</v>
      </c>
      <c r="G157" s="76">
        <f>E135</f>
        <v>6.6293141488257532E-2</v>
      </c>
      <c r="H157" s="445" t="s">
        <v>738</v>
      </c>
      <c r="I157" s="446">
        <f>$G$141</f>
        <v>2.7528409090909092</v>
      </c>
      <c r="J157" s="447">
        <f>$I157*$D157/24</f>
        <v>4.1849167066605665E-2</v>
      </c>
      <c r="K157" s="447">
        <f>$I157*$E157*365/2000</f>
        <v>0.16652620559143727</v>
      </c>
      <c r="L157" s="448">
        <f>$I157*$F157/24</f>
        <v>8.3698334133211309E-3</v>
      </c>
      <c r="M157" s="447">
        <f>$I157*$G157*365/2000</f>
        <v>3.3305241118287456E-2</v>
      </c>
      <c r="O157" s="82"/>
    </row>
    <row r="158" spans="1:15" s="41" customFormat="1" ht="12.75" customHeight="1" x14ac:dyDescent="0.35">
      <c r="B158" s="33"/>
      <c r="C158" s="33"/>
      <c r="D158" s="33"/>
      <c r="E158" s="33"/>
      <c r="F158" s="107"/>
      <c r="G158" s="33"/>
      <c r="H158" s="33"/>
      <c r="I158" s="33"/>
      <c r="J158" s="33"/>
      <c r="K158" s="33"/>
      <c r="L158" s="33"/>
      <c r="O158" s="303"/>
    </row>
    <row r="159" spans="1:15" s="41" customFormat="1" ht="12.75" customHeight="1" x14ac:dyDescent="0.35">
      <c r="B159" s="33"/>
      <c r="C159" s="33"/>
      <c r="D159" s="33"/>
      <c r="E159" s="33"/>
      <c r="F159" s="107"/>
      <c r="G159" s="33"/>
      <c r="H159" s="33"/>
      <c r="I159" s="33"/>
      <c r="J159" s="33"/>
      <c r="K159" s="33"/>
      <c r="L159" s="33"/>
      <c r="O159" s="303"/>
    </row>
    <row r="160" spans="1:15" s="189" customFormat="1" ht="2.15" customHeight="1" x14ac:dyDescent="0.35">
      <c r="O160" s="308"/>
    </row>
    <row r="161" spans="4:15" x14ac:dyDescent="0.3">
      <c r="D161" s="418"/>
      <c r="E161" s="418"/>
      <c r="F161" s="418"/>
      <c r="G161" s="418"/>
      <c r="H161" s="418"/>
      <c r="I161" s="418"/>
      <c r="O161" s="82"/>
    </row>
    <row r="162" spans="4:15" x14ac:dyDescent="0.3">
      <c r="D162" s="418"/>
      <c r="E162" s="418"/>
      <c r="F162" s="418"/>
      <c r="G162" s="418"/>
      <c r="H162" s="418"/>
      <c r="I162" s="418"/>
      <c r="O162" s="82"/>
    </row>
    <row r="163" spans="4:15" x14ac:dyDescent="0.3">
      <c r="D163" s="418"/>
      <c r="E163" s="418"/>
      <c r="F163" s="418"/>
      <c r="G163" s="418"/>
      <c r="H163" s="418"/>
      <c r="I163" s="418"/>
      <c r="O163" s="82"/>
    </row>
    <row r="164" spans="4:15" x14ac:dyDescent="0.3">
      <c r="D164" s="418"/>
      <c r="E164" s="418"/>
      <c r="F164" s="418"/>
      <c r="G164" s="418"/>
      <c r="H164" s="418"/>
      <c r="I164" s="418"/>
      <c r="O164" s="82"/>
    </row>
    <row r="165" spans="4:15" x14ac:dyDescent="0.3">
      <c r="D165" s="418"/>
      <c r="E165" s="418"/>
      <c r="F165" s="418"/>
      <c r="G165" s="418"/>
      <c r="H165" s="418"/>
      <c r="I165" s="418"/>
      <c r="O165" s="82"/>
    </row>
    <row r="166" spans="4:15" x14ac:dyDescent="0.35">
      <c r="O166" s="82"/>
    </row>
    <row r="167" spans="4:15" x14ac:dyDescent="0.35">
      <c r="O167" s="82"/>
    </row>
    <row r="168" spans="4:15" x14ac:dyDescent="0.35">
      <c r="O168" s="82"/>
    </row>
    <row r="169" spans="4:15" x14ac:dyDescent="0.35">
      <c r="O169" s="82"/>
    </row>
    <row r="170" spans="4:15" x14ac:dyDescent="0.35">
      <c r="O170" s="82"/>
    </row>
    <row r="171" spans="4:15" x14ac:dyDescent="0.35">
      <c r="O171" s="82"/>
    </row>
    <row r="172" spans="4:15" x14ac:dyDescent="0.35">
      <c r="O172" s="82"/>
    </row>
    <row r="173" spans="4:15" x14ac:dyDescent="0.35">
      <c r="O173" s="82"/>
    </row>
    <row r="174" spans="4:15" x14ac:dyDescent="0.35">
      <c r="O174" s="82"/>
    </row>
    <row r="175" spans="4:15" x14ac:dyDescent="0.35">
      <c r="O175" s="82"/>
    </row>
    <row r="176" spans="4:15" x14ac:dyDescent="0.35">
      <c r="O176" s="82"/>
    </row>
    <row r="177" spans="15:15" x14ac:dyDescent="0.35">
      <c r="O177" s="82"/>
    </row>
    <row r="178" spans="15:15" x14ac:dyDescent="0.35">
      <c r="O178" s="82"/>
    </row>
    <row r="179" spans="15:15" x14ac:dyDescent="0.35">
      <c r="O179" s="82"/>
    </row>
    <row r="180" spans="15:15" x14ac:dyDescent="0.35">
      <c r="O180" s="82"/>
    </row>
    <row r="181" spans="15:15" x14ac:dyDescent="0.35">
      <c r="O181" s="82"/>
    </row>
    <row r="182" spans="15:15" x14ac:dyDescent="0.35">
      <c r="O182" s="82"/>
    </row>
    <row r="183" spans="15:15" x14ac:dyDescent="0.35">
      <c r="O183" s="82"/>
    </row>
    <row r="184" spans="15:15" x14ac:dyDescent="0.35">
      <c r="O184" s="82"/>
    </row>
    <row r="185" spans="15:15" x14ac:dyDescent="0.35">
      <c r="O185" s="82"/>
    </row>
    <row r="186" spans="15:15" x14ac:dyDescent="0.35">
      <c r="O186" s="82"/>
    </row>
    <row r="187" spans="15:15" x14ac:dyDescent="0.35">
      <c r="O187" s="82"/>
    </row>
    <row r="188" spans="15:15" x14ac:dyDescent="0.35">
      <c r="O188" s="82"/>
    </row>
    <row r="189" spans="15:15" x14ac:dyDescent="0.35">
      <c r="O189" s="82"/>
    </row>
    <row r="190" spans="15:15" x14ac:dyDescent="0.35">
      <c r="O190" s="82"/>
    </row>
    <row r="191" spans="15:15" x14ac:dyDescent="0.35">
      <c r="O191" s="82"/>
    </row>
    <row r="192" spans="15:15" x14ac:dyDescent="0.35">
      <c r="O192" s="82"/>
    </row>
    <row r="193" spans="15:15" x14ac:dyDescent="0.35">
      <c r="O193" s="82"/>
    </row>
    <row r="194" spans="15:15" x14ac:dyDescent="0.35">
      <c r="O194" s="82"/>
    </row>
    <row r="195" spans="15:15" x14ac:dyDescent="0.35">
      <c r="O195" s="82"/>
    </row>
    <row r="196" spans="15:15" x14ac:dyDescent="0.35">
      <c r="O196" s="82"/>
    </row>
    <row r="197" spans="15:15" x14ac:dyDescent="0.35">
      <c r="O197" s="82"/>
    </row>
    <row r="198" spans="15:15" x14ac:dyDescent="0.35">
      <c r="O198" s="82"/>
    </row>
    <row r="199" spans="15:15" x14ac:dyDescent="0.35">
      <c r="O199" s="82"/>
    </row>
    <row r="200" spans="15:15" x14ac:dyDescent="0.35">
      <c r="O200" s="82"/>
    </row>
    <row r="201" spans="15:15" x14ac:dyDescent="0.35">
      <c r="O201" s="82"/>
    </row>
    <row r="202" spans="15:15" x14ac:dyDescent="0.35">
      <c r="O202" s="82"/>
    </row>
    <row r="203" spans="15:15" x14ac:dyDescent="0.35">
      <c r="O203" s="82"/>
    </row>
    <row r="204" spans="15:15" x14ac:dyDescent="0.35">
      <c r="O204" s="82"/>
    </row>
    <row r="205" spans="15:15" x14ac:dyDescent="0.35">
      <c r="O205" s="82"/>
    </row>
    <row r="206" spans="15:15" x14ac:dyDescent="0.35">
      <c r="O206" s="82"/>
    </row>
    <row r="207" spans="15:15" x14ac:dyDescent="0.35">
      <c r="O207" s="82"/>
    </row>
    <row r="208" spans="15:15" x14ac:dyDescent="0.35">
      <c r="O208" s="82"/>
    </row>
    <row r="209" spans="15:15" x14ac:dyDescent="0.35">
      <c r="O209" s="82"/>
    </row>
    <row r="210" spans="15:15" x14ac:dyDescent="0.35">
      <c r="O210" s="82"/>
    </row>
    <row r="211" spans="15:15" x14ac:dyDescent="0.35">
      <c r="O211" s="82"/>
    </row>
    <row r="212" spans="15:15" x14ac:dyDescent="0.35">
      <c r="O212" s="82"/>
    </row>
    <row r="213" spans="15:15" x14ac:dyDescent="0.35">
      <c r="O213" s="82"/>
    </row>
    <row r="214" spans="15:15" x14ac:dyDescent="0.35">
      <c r="O214" s="82"/>
    </row>
    <row r="215" spans="15:15" x14ac:dyDescent="0.35">
      <c r="O215" s="82"/>
    </row>
    <row r="216" spans="15:15" x14ac:dyDescent="0.35">
      <c r="O216" s="82"/>
    </row>
    <row r="217" spans="15:15" x14ac:dyDescent="0.35">
      <c r="O217" s="82"/>
    </row>
    <row r="218" spans="15:15" x14ac:dyDescent="0.35">
      <c r="O218" s="82"/>
    </row>
    <row r="219" spans="15:15" x14ac:dyDescent="0.35">
      <c r="O219" s="82"/>
    </row>
    <row r="220" spans="15:15" x14ac:dyDescent="0.35">
      <c r="O220" s="82"/>
    </row>
    <row r="221" spans="15:15" x14ac:dyDescent="0.35">
      <c r="O221" s="82"/>
    </row>
    <row r="222" spans="15:15" x14ac:dyDescent="0.35">
      <c r="O222" s="82"/>
    </row>
    <row r="223" spans="15:15" x14ac:dyDescent="0.35">
      <c r="O223" s="82"/>
    </row>
    <row r="224" spans="15:15" x14ac:dyDescent="0.35">
      <c r="O224" s="82"/>
    </row>
    <row r="225" spans="15:15" x14ac:dyDescent="0.35">
      <c r="O225" s="82"/>
    </row>
    <row r="226" spans="15:15" x14ac:dyDescent="0.35">
      <c r="O226" s="82"/>
    </row>
    <row r="227" spans="15:15" x14ac:dyDescent="0.35">
      <c r="O227" s="82"/>
    </row>
    <row r="228" spans="15:15" x14ac:dyDescent="0.35">
      <c r="O228" s="82"/>
    </row>
    <row r="229" spans="15:15" x14ac:dyDescent="0.35">
      <c r="O229" s="82"/>
    </row>
    <row r="230" spans="15:15" x14ac:dyDescent="0.35">
      <c r="O230" s="82"/>
    </row>
    <row r="231" spans="15:15" x14ac:dyDescent="0.35">
      <c r="O231" s="82"/>
    </row>
    <row r="232" spans="15:15" x14ac:dyDescent="0.35">
      <c r="O232" s="82"/>
    </row>
    <row r="233" spans="15:15" x14ac:dyDescent="0.35">
      <c r="O233" s="82"/>
    </row>
    <row r="234" spans="15:15" x14ac:dyDescent="0.35">
      <c r="O234" s="82"/>
    </row>
    <row r="235" spans="15:15" x14ac:dyDescent="0.35">
      <c r="O235" s="82"/>
    </row>
    <row r="236" spans="15:15" x14ac:dyDescent="0.35">
      <c r="O236" s="82"/>
    </row>
    <row r="237" spans="15:15" x14ac:dyDescent="0.35">
      <c r="O237" s="82"/>
    </row>
    <row r="238" spans="15:15" x14ac:dyDescent="0.35">
      <c r="O238" s="82"/>
    </row>
    <row r="239" spans="15:15" x14ac:dyDescent="0.35">
      <c r="O239" s="82"/>
    </row>
    <row r="240" spans="15:15" x14ac:dyDescent="0.35">
      <c r="O240" s="82"/>
    </row>
    <row r="241" spans="15:15" x14ac:dyDescent="0.35">
      <c r="O241" s="82"/>
    </row>
    <row r="242" spans="15:15" x14ac:dyDescent="0.35">
      <c r="O242" s="82"/>
    </row>
    <row r="243" spans="15:15" x14ac:dyDescent="0.35">
      <c r="O243" s="82"/>
    </row>
    <row r="244" spans="15:15" x14ac:dyDescent="0.35">
      <c r="O244" s="82"/>
    </row>
    <row r="245" spans="15:15" x14ac:dyDescent="0.35">
      <c r="O245" s="82"/>
    </row>
    <row r="246" spans="15:15" x14ac:dyDescent="0.35">
      <c r="O246" s="82"/>
    </row>
  </sheetData>
  <mergeCells count="54">
    <mergeCell ref="J153:K153"/>
    <mergeCell ref="L153:M153"/>
    <mergeCell ref="B133:D133"/>
    <mergeCell ref="B134:D134"/>
    <mergeCell ref="B135:D135"/>
    <mergeCell ref="B143:M143"/>
    <mergeCell ref="J146:K146"/>
    <mergeCell ref="L146:M146"/>
    <mergeCell ref="B120:D120"/>
    <mergeCell ref="B121:D121"/>
    <mergeCell ref="B122:D122"/>
    <mergeCell ref="G125:M125"/>
    <mergeCell ref="G127:M127"/>
    <mergeCell ref="B93:D93"/>
    <mergeCell ref="B94:D94"/>
    <mergeCell ref="B107:D107"/>
    <mergeCell ref="B108:D108"/>
    <mergeCell ref="B109:D109"/>
    <mergeCell ref="G93:M93"/>
    <mergeCell ref="G94:M94"/>
    <mergeCell ref="G114:M114"/>
    <mergeCell ref="G112:M112"/>
    <mergeCell ref="G91:M91"/>
    <mergeCell ref="G95:M95"/>
    <mergeCell ref="G99:M99"/>
    <mergeCell ref="G101:M101"/>
    <mergeCell ref="G55:M55"/>
    <mergeCell ref="B73:M73"/>
    <mergeCell ref="C80:M80"/>
    <mergeCell ref="G88:M88"/>
    <mergeCell ref="G90:M90"/>
    <mergeCell ref="J66:K66"/>
    <mergeCell ref="L66:M66"/>
    <mergeCell ref="G36:M36"/>
    <mergeCell ref="A1:M1"/>
    <mergeCell ref="B3:M3"/>
    <mergeCell ref="B9:M9"/>
    <mergeCell ref="C16:M16"/>
    <mergeCell ref="G25:M25"/>
    <mergeCell ref="G27:M27"/>
    <mergeCell ref="G28:M28"/>
    <mergeCell ref="G29:M29"/>
    <mergeCell ref="G34:M34"/>
    <mergeCell ref="G42:M42"/>
    <mergeCell ref="G43:M43"/>
    <mergeCell ref="G44:M44"/>
    <mergeCell ref="G45:M45"/>
    <mergeCell ref="G46:M46"/>
    <mergeCell ref="G54:M54"/>
    <mergeCell ref="G47:M47"/>
    <mergeCell ref="G50:M50"/>
    <mergeCell ref="G51:M51"/>
    <mergeCell ref="G52:M52"/>
    <mergeCell ref="G53:M53"/>
  </mergeCells>
  <pageMargins left="0.7" right="0.3" top="0.7" bottom="0.7" header="0.3" footer="0.3"/>
  <pageSetup scale="83" fitToHeight="0" orientation="portrait" r:id="rId1"/>
  <headerFooter scaleWithDoc="0">
    <oddHeader>&amp;L&amp;"Arial Narrow,Bold"Appendix A - Emission Calculations&amp;R&amp;"Arial Narrow,Bold"Haul Roads and Storage Yards</oddHeader>
    <oddFooter>&amp;C&amp;"Arial Narrow,Bold"Page &amp;P of &amp;N</oddFooter>
  </headerFooter>
  <rowBreaks count="3" manualBreakCount="3">
    <brk id="55" max="12" man="1"/>
    <brk id="97" max="12" man="1"/>
    <brk id="13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A6A9F-C47F-4A3D-85AF-09A5FB9B7315}">
  <sheetPr>
    <tabColor rgb="FF00B050"/>
  </sheetPr>
  <dimension ref="B1:L23"/>
  <sheetViews>
    <sheetView tabSelected="1" view="pageBreakPreview" zoomScale="60" zoomScaleNormal="85" workbookViewId="0">
      <selection activeCell="D21" sqref="D21"/>
    </sheetView>
  </sheetViews>
  <sheetFormatPr defaultRowHeight="13" x14ac:dyDescent="0.3"/>
  <cols>
    <col min="1" max="1" width="2.08984375" style="685" customWidth="1"/>
    <col min="2" max="3" width="17.81640625" style="685" customWidth="1"/>
    <col min="4" max="4" width="19.453125" style="685" customWidth="1"/>
    <col min="5" max="11" width="17.81640625" style="685" customWidth="1"/>
    <col min="12" max="12" width="21.453125" style="685" customWidth="1"/>
    <col min="13" max="16384" width="8.7265625" style="685"/>
  </cols>
  <sheetData>
    <row r="1" spans="2:12" ht="18.5" thickBot="1" x14ac:dyDescent="0.45">
      <c r="B1" s="691" t="s">
        <v>1242</v>
      </c>
    </row>
    <row r="2" spans="2:12" ht="28" x14ac:dyDescent="0.3">
      <c r="B2" s="692" t="s">
        <v>140</v>
      </c>
      <c r="C2" s="693" t="s">
        <v>1232</v>
      </c>
      <c r="D2" s="694" t="s">
        <v>1233</v>
      </c>
      <c r="E2" s="695" t="s">
        <v>1231</v>
      </c>
      <c r="F2" s="696"/>
      <c r="G2" s="696"/>
      <c r="H2" s="696"/>
      <c r="I2" s="696"/>
      <c r="J2" s="696"/>
      <c r="K2" s="696"/>
      <c r="L2" s="697"/>
    </row>
    <row r="3" spans="2:12" ht="26" customHeight="1" x14ac:dyDescent="0.3">
      <c r="B3" s="698"/>
      <c r="C3" s="699"/>
      <c r="D3" s="700" t="s">
        <v>1234</v>
      </c>
      <c r="E3" s="701" t="s">
        <v>1230</v>
      </c>
      <c r="F3" s="700" t="s">
        <v>1229</v>
      </c>
      <c r="G3" s="701" t="s">
        <v>1228</v>
      </c>
      <c r="H3" s="700" t="s">
        <v>1227</v>
      </c>
      <c r="I3" s="700" t="s">
        <v>1235</v>
      </c>
      <c r="J3" s="700" t="s">
        <v>1226</v>
      </c>
      <c r="K3" s="700" t="s">
        <v>1236</v>
      </c>
      <c r="L3" s="702" t="s">
        <v>1225</v>
      </c>
    </row>
    <row r="4" spans="2:12" ht="15.5" thickBot="1" x14ac:dyDescent="0.35">
      <c r="B4" s="703"/>
      <c r="C4" s="704"/>
      <c r="D4" s="704"/>
      <c r="E4" s="705" t="s">
        <v>146</v>
      </c>
      <c r="F4" s="704"/>
      <c r="G4" s="705" t="s">
        <v>1237</v>
      </c>
      <c r="H4" s="704"/>
      <c r="I4" s="704"/>
      <c r="J4" s="704"/>
      <c r="K4" s="704"/>
      <c r="L4" s="706"/>
    </row>
    <row r="5" spans="2:12" x14ac:dyDescent="0.3">
      <c r="B5" s="670" t="s">
        <v>152</v>
      </c>
      <c r="C5" s="671" t="s">
        <v>1223</v>
      </c>
      <c r="D5" s="672">
        <f>SUM('Scrap Proc Line EmisCalc'!K62,Decoater!L268,Sidewell!L241,Sidewell!L287,Holder!L145,Degasser!K64,'Sow Dryer'!J54,'Filter Box'!J33,'Dross House'!K124,'Dross House'!K146,'Dross Press'!K70,'Cooling Tower EmisCalc'!J78,'Cooling Tower EmisCalc'!J86,'Lime Silo EmisCalc'!L36,'Haul Roads and Yard EmisCalc'!M68,'Haul Roads and Yard EmisCalc'!M148,'Haul Roads and Yard EmisCalc'!M155)</f>
        <v>39.258663858475046</v>
      </c>
      <c r="E5" s="673">
        <v>100</v>
      </c>
      <c r="F5" s="671" t="s">
        <v>1223</v>
      </c>
      <c r="G5" s="671">
        <v>100</v>
      </c>
      <c r="H5" s="673" t="s">
        <v>1223</v>
      </c>
      <c r="I5" s="671" t="s">
        <v>88</v>
      </c>
      <c r="J5" s="671" t="s">
        <v>88</v>
      </c>
      <c r="K5" s="671" t="s">
        <v>88</v>
      </c>
      <c r="L5" s="674" t="s">
        <v>88</v>
      </c>
    </row>
    <row r="6" spans="2:12" ht="15" x14ac:dyDescent="0.3">
      <c r="B6" s="675" t="s">
        <v>1238</v>
      </c>
      <c r="C6" s="676" t="s">
        <v>1223</v>
      </c>
      <c r="D6" s="672">
        <f>SUM('Scrap Proc Line EmisCalc'!K63,Decoater!L269,Sidewell!L242,Sidewell!L288,Holder!L146,Degasser!K65,'Sow Dryer'!J55,'Filter Box'!J34,'Dross House'!K125,'Dross House'!K147,'Dross Press'!K71,'Cooling Tower EmisCalc'!J79,'Cooling Tower EmisCalc'!J87,'Lime Silo EmisCalc'!L37,'Haul Roads and Yard EmisCalc'!M69,'Haul Roads and Yard EmisCalc'!M149,'Haul Roads and Yard EmisCalc'!M156)</f>
        <v>61.70371709389093</v>
      </c>
      <c r="E6" s="677">
        <v>100</v>
      </c>
      <c r="F6" s="676" t="s">
        <v>1223</v>
      </c>
      <c r="G6" s="676">
        <v>100</v>
      </c>
      <c r="H6" s="676" t="s">
        <v>1223</v>
      </c>
      <c r="I6" s="676">
        <v>15</v>
      </c>
      <c r="J6" s="676" t="s">
        <v>1221</v>
      </c>
      <c r="K6" s="676">
        <v>7.5</v>
      </c>
      <c r="L6" s="678" t="s">
        <v>1221</v>
      </c>
    </row>
    <row r="7" spans="2:12" ht="15" x14ac:dyDescent="0.3">
      <c r="B7" s="675" t="s">
        <v>1239</v>
      </c>
      <c r="C7" s="676" t="s">
        <v>1223</v>
      </c>
      <c r="D7" s="672">
        <f>SUM('Scrap Proc Line EmisCalc'!K64,Decoater!L270,Sidewell!L243,Sidewell!L289,Holder!L147,Degasser!K66,'Sow Dryer'!J56,'Filter Box'!J35,'Dross House'!K126,'Dross House'!K148,'Dross Press'!K72,'Cooling Tower EmisCalc'!J80,'Cooling Tower EmisCalc'!J88,'Lime Silo EmisCalc'!L38,'Haul Roads and Yard EmisCalc'!M70,'Haul Roads and Yard EmisCalc'!M150,'Haul Roads and Yard EmisCalc'!M157)</f>
        <v>52.223028912232422</v>
      </c>
      <c r="E7" s="677">
        <v>100</v>
      </c>
      <c r="F7" s="676" t="s">
        <v>1223</v>
      </c>
      <c r="G7" s="676">
        <v>100</v>
      </c>
      <c r="H7" s="676" t="s">
        <v>1223</v>
      </c>
      <c r="I7" s="676">
        <v>10</v>
      </c>
      <c r="J7" s="676" t="s">
        <v>1221</v>
      </c>
      <c r="K7" s="676">
        <v>5</v>
      </c>
      <c r="L7" s="678" t="s">
        <v>1221</v>
      </c>
    </row>
    <row r="8" spans="2:12" x14ac:dyDescent="0.3">
      <c r="B8" s="675" t="s">
        <v>1224</v>
      </c>
      <c r="C8" s="676" t="s">
        <v>1223</v>
      </c>
      <c r="D8" s="672">
        <f>SUM(Decoater!L290,Sidewell!L263,Sidewell!L309,Sidewell!M334,Holder!L169,'Sow Dryer'!J52,'Filter Box'!J31)</f>
        <v>93.688970483693723</v>
      </c>
      <c r="E8" s="677">
        <v>100</v>
      </c>
      <c r="F8" s="676" t="s">
        <v>1223</v>
      </c>
      <c r="G8" s="676">
        <v>100</v>
      </c>
      <c r="H8" s="676" t="s">
        <v>1223</v>
      </c>
      <c r="I8" s="676">
        <v>40</v>
      </c>
      <c r="J8" s="676" t="s">
        <v>1221</v>
      </c>
      <c r="K8" s="676">
        <v>20</v>
      </c>
      <c r="L8" s="678" t="s">
        <v>1221</v>
      </c>
    </row>
    <row r="9" spans="2:12" ht="15" x14ac:dyDescent="0.3">
      <c r="B9" s="675" t="s">
        <v>1240</v>
      </c>
      <c r="C9" s="676" t="s">
        <v>1223</v>
      </c>
      <c r="D9" s="672">
        <f>SUM(Decoater!L342,Sidewell!M337,Holder!L172,'Sow Dryer'!J58,'Filter Box'!J37)</f>
        <v>0.27298763515799995</v>
      </c>
      <c r="E9" s="677">
        <v>100</v>
      </c>
      <c r="F9" s="676" t="s">
        <v>1223</v>
      </c>
      <c r="G9" s="676">
        <v>100</v>
      </c>
      <c r="H9" s="676" t="s">
        <v>1223</v>
      </c>
      <c r="I9" s="676">
        <v>40</v>
      </c>
      <c r="J9" s="676" t="s">
        <v>1223</v>
      </c>
      <c r="K9" s="676">
        <v>20</v>
      </c>
      <c r="L9" s="678" t="s">
        <v>1223</v>
      </c>
    </row>
    <row r="10" spans="2:12" x14ac:dyDescent="0.3">
      <c r="B10" s="675" t="s">
        <v>262</v>
      </c>
      <c r="C10" s="676" t="s">
        <v>1223</v>
      </c>
      <c r="D10" s="672">
        <f>SUM(Decoater!L291,Decoater!L340,Sidewell!L264,Sidewell!L310,Sidewell!M336,Holder!L171,'Sow Dryer'!J53,'Filter Box'!J32)</f>
        <v>80.253961105842109</v>
      </c>
      <c r="E10" s="677">
        <v>100</v>
      </c>
      <c r="F10" s="676" t="s">
        <v>1223</v>
      </c>
      <c r="G10" s="676">
        <v>100</v>
      </c>
      <c r="H10" s="676" t="s">
        <v>1223</v>
      </c>
      <c r="I10" s="676">
        <v>100</v>
      </c>
      <c r="J10" s="676" t="s">
        <v>1223</v>
      </c>
      <c r="K10" s="676">
        <v>50</v>
      </c>
      <c r="L10" s="678" t="s">
        <v>1221</v>
      </c>
    </row>
    <row r="11" spans="2:12" x14ac:dyDescent="0.3">
      <c r="B11" s="675" t="s">
        <v>263</v>
      </c>
      <c r="C11" s="676" t="s">
        <v>1223</v>
      </c>
      <c r="D11" s="672">
        <f>SUM(Decoater!L292,Decoater!L341,Sidewell!L265,Sidewell!L311,Holder!L163,'Sow Dryer'!J57,'Filter Box'!J36)</f>
        <v>93.255155491866589</v>
      </c>
      <c r="E11" s="677">
        <v>100</v>
      </c>
      <c r="F11" s="676" t="s">
        <v>1223</v>
      </c>
      <c r="G11" s="676">
        <v>100</v>
      </c>
      <c r="H11" s="676" t="s">
        <v>1223</v>
      </c>
      <c r="I11" s="676">
        <v>40</v>
      </c>
      <c r="J11" s="676" t="s">
        <v>1221</v>
      </c>
      <c r="K11" s="676">
        <v>20</v>
      </c>
      <c r="L11" s="678" t="s">
        <v>1221</v>
      </c>
    </row>
    <row r="12" spans="2:12" x14ac:dyDescent="0.3">
      <c r="B12" s="675" t="s">
        <v>186</v>
      </c>
      <c r="C12" s="676" t="s">
        <v>1223</v>
      </c>
      <c r="D12" s="679">
        <f>SUM(Decoater!L294,Decoater!L347,Sidewell!L273,Sidewell!L319,Sidewell!M342,Holder!L156,Holder!L177,Degasser!K74,'Sow Dryer'!J63,'Filter Box'!J42,'Dross House'!K156,'Dross House'!K134,'Dross Press'!K80)</f>
        <v>3.0870078880625906E-3</v>
      </c>
      <c r="E12" s="677">
        <v>100</v>
      </c>
      <c r="F12" s="676" t="s">
        <v>1223</v>
      </c>
      <c r="G12" s="677">
        <v>10</v>
      </c>
      <c r="H12" s="676" t="s">
        <v>1223</v>
      </c>
      <c r="I12" s="677">
        <v>0.6</v>
      </c>
      <c r="J12" s="676" t="s">
        <v>1223</v>
      </c>
      <c r="K12" s="677">
        <v>0.3</v>
      </c>
      <c r="L12" s="678" t="s">
        <v>1223</v>
      </c>
    </row>
    <row r="13" spans="2:12" ht="26" x14ac:dyDescent="0.3">
      <c r="B13" s="675" t="s">
        <v>1222</v>
      </c>
      <c r="C13" s="676" t="s">
        <v>1221</v>
      </c>
      <c r="D13" s="672">
        <f>SUM(Decoater!L271,Sidewell!L244,Sidewell!L290,Holder!L148)</f>
        <v>92.288018592517588</v>
      </c>
      <c r="E13" s="677" t="s">
        <v>88</v>
      </c>
      <c r="F13" s="676" t="s">
        <v>88</v>
      </c>
      <c r="G13" s="676">
        <v>10</v>
      </c>
      <c r="H13" s="676" t="s">
        <v>1221</v>
      </c>
      <c r="I13" s="676" t="s">
        <v>88</v>
      </c>
      <c r="J13" s="676" t="s">
        <v>88</v>
      </c>
      <c r="K13" s="676" t="s">
        <v>88</v>
      </c>
      <c r="L13" s="678" t="s">
        <v>88</v>
      </c>
    </row>
    <row r="14" spans="2:12" x14ac:dyDescent="0.3">
      <c r="B14" s="675" t="s">
        <v>161</v>
      </c>
      <c r="C14" s="676" t="s">
        <v>1221</v>
      </c>
      <c r="D14" s="672">
        <f>SUM(Decoater!L333,Decoater!L380,Sidewell!L280,Sidewell!L326,Sidewell!M375,Holder!L148,Holder!L149:L162,Holder!L210,Degasser!K81,'Sow Dryer'!J96,'Filter Box'!J75,'Dross House'!K139,'Dross House'!K161,'Dross Press'!K85)</f>
        <v>100.70335337591509</v>
      </c>
      <c r="E14" s="677" t="s">
        <v>88</v>
      </c>
      <c r="F14" s="676" t="s">
        <v>88</v>
      </c>
      <c r="G14" s="676">
        <v>25</v>
      </c>
      <c r="H14" s="676" t="s">
        <v>1221</v>
      </c>
      <c r="I14" s="676" t="s">
        <v>88</v>
      </c>
      <c r="J14" s="676" t="s">
        <v>88</v>
      </c>
      <c r="K14" s="676" t="s">
        <v>88</v>
      </c>
      <c r="L14" s="678" t="s">
        <v>88</v>
      </c>
    </row>
    <row r="15" spans="2:12" ht="16.5" thickBot="1" x14ac:dyDescent="0.35">
      <c r="B15" s="680" t="s">
        <v>1241</v>
      </c>
      <c r="C15" s="681" t="s">
        <v>1216</v>
      </c>
      <c r="D15" s="682">
        <f>SUM(Decoater!L293,Decoater!L346,Sidewell!M341,Holder!L176,'Sow Dryer'!J62,'Filter Box'!J41)</f>
        <v>86398.022663764539</v>
      </c>
      <c r="E15" s="683">
        <v>100000</v>
      </c>
      <c r="F15" s="681" t="s">
        <v>88</v>
      </c>
      <c r="G15" s="681" t="s">
        <v>88</v>
      </c>
      <c r="H15" s="681" t="s">
        <v>88</v>
      </c>
      <c r="I15" s="681" t="s">
        <v>88</v>
      </c>
      <c r="J15" s="681" t="s">
        <v>88</v>
      </c>
      <c r="K15" s="681" t="s">
        <v>88</v>
      </c>
      <c r="L15" s="684" t="s">
        <v>88</v>
      </c>
    </row>
    <row r="16" spans="2:12" ht="15" x14ac:dyDescent="0.3">
      <c r="B16" s="686" t="s">
        <v>1243</v>
      </c>
      <c r="C16" s="686"/>
      <c r="D16" s="686"/>
      <c r="E16" s="686"/>
      <c r="F16" s="686"/>
      <c r="G16" s="686"/>
      <c r="H16" s="686"/>
      <c r="I16" s="686"/>
      <c r="J16" s="686"/>
      <c r="K16" s="686"/>
    </row>
    <row r="17" spans="2:11" ht="15" x14ac:dyDescent="0.3">
      <c r="B17" s="687" t="s">
        <v>1244</v>
      </c>
      <c r="C17" s="688"/>
      <c r="D17" s="689"/>
      <c r="E17" s="689"/>
      <c r="F17" s="689"/>
      <c r="G17" s="689"/>
      <c r="H17" s="689"/>
      <c r="I17" s="689"/>
      <c r="J17" s="689"/>
      <c r="K17" s="689"/>
    </row>
    <row r="18" spans="2:11" x14ac:dyDescent="0.3">
      <c r="B18" s="688" t="s">
        <v>1220</v>
      </c>
      <c r="C18" s="688"/>
      <c r="D18" s="689"/>
      <c r="E18" s="689"/>
      <c r="F18" s="689"/>
      <c r="G18" s="689"/>
      <c r="H18" s="689"/>
      <c r="I18" s="689"/>
      <c r="J18" s="689"/>
      <c r="K18" s="689"/>
    </row>
    <row r="19" spans="2:11" x14ac:dyDescent="0.3">
      <c r="B19" s="688" t="s">
        <v>1219</v>
      </c>
      <c r="C19" s="688"/>
      <c r="D19" s="688"/>
      <c r="E19" s="688"/>
      <c r="F19" s="688"/>
      <c r="G19" s="688"/>
      <c r="H19" s="688"/>
      <c r="I19" s="688"/>
      <c r="J19" s="688"/>
      <c r="K19" s="688"/>
    </row>
    <row r="20" spans="2:11" x14ac:dyDescent="0.3">
      <c r="B20" s="688" t="s">
        <v>1218</v>
      </c>
      <c r="C20" s="688"/>
      <c r="D20" s="688"/>
      <c r="E20" s="688"/>
      <c r="F20" s="688"/>
      <c r="G20" s="688"/>
      <c r="H20" s="688"/>
      <c r="I20" s="688"/>
      <c r="J20" s="688"/>
      <c r="K20" s="688"/>
    </row>
    <row r="21" spans="2:11" x14ac:dyDescent="0.3">
      <c r="B21" s="688" t="s">
        <v>1217</v>
      </c>
      <c r="C21" s="688"/>
      <c r="D21" s="688"/>
      <c r="E21" s="688"/>
      <c r="F21" s="688"/>
      <c r="G21" s="688"/>
      <c r="H21" s="688"/>
      <c r="I21" s="688"/>
      <c r="J21" s="688"/>
      <c r="K21" s="688"/>
    </row>
    <row r="22" spans="2:11" ht="15" x14ac:dyDescent="0.3">
      <c r="B22" s="686" t="s">
        <v>1245</v>
      </c>
      <c r="C22" s="686"/>
      <c r="D22" s="686"/>
      <c r="E22" s="686"/>
      <c r="F22" s="686"/>
      <c r="G22" s="686"/>
      <c r="H22" s="686"/>
      <c r="I22" s="686"/>
      <c r="J22" s="686"/>
      <c r="K22" s="686"/>
    </row>
    <row r="23" spans="2:11" ht="40.5" customHeight="1" x14ac:dyDescent="0.3">
      <c r="B23" s="690" t="s">
        <v>1246</v>
      </c>
      <c r="C23" s="690"/>
      <c r="D23" s="690"/>
      <c r="E23" s="690"/>
      <c r="F23" s="690"/>
      <c r="G23" s="690"/>
      <c r="H23" s="690"/>
      <c r="I23" s="690"/>
      <c r="J23" s="690"/>
      <c r="K23" s="690"/>
    </row>
  </sheetData>
  <mergeCells count="21">
    <mergeCell ref="K17:K18"/>
    <mergeCell ref="B22:K22"/>
    <mergeCell ref="B23:K23"/>
    <mergeCell ref="B16:K16"/>
    <mergeCell ref="D17:D18"/>
    <mergeCell ref="E17:E18"/>
    <mergeCell ref="F17:F18"/>
    <mergeCell ref="G17:G18"/>
    <mergeCell ref="H17:H18"/>
    <mergeCell ref="I17:I18"/>
    <mergeCell ref="J17:J18"/>
    <mergeCell ref="B2:B4"/>
    <mergeCell ref="C2:C4"/>
    <mergeCell ref="E2:L2"/>
    <mergeCell ref="D3:D4"/>
    <mergeCell ref="F3:F4"/>
    <mergeCell ref="H3:H4"/>
    <mergeCell ref="I3:I4"/>
    <mergeCell ref="J3:J4"/>
    <mergeCell ref="K3:K4"/>
    <mergeCell ref="L3:L4"/>
  </mergeCells>
  <pageMargins left="0.7" right="0.7" top="0.75" bottom="0.75" header="0.3" footer="0.3"/>
  <pageSetup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10463-5844-4648-B195-314FA205341C}">
  <sheetPr codeName="Sheet2">
    <tabColor theme="1" tint="0.499984740745262"/>
  </sheetPr>
  <dimension ref="A1"/>
  <sheetViews>
    <sheetView workbookViewId="0">
      <selection activeCell="B77" sqref="B77:M77"/>
    </sheetView>
  </sheetViews>
  <sheetFormatPr defaultColWidth="9.1796875" defaultRowHeight="13" x14ac:dyDescent="0.3"/>
  <cols>
    <col min="1" max="16384" width="9.1796875" style="1"/>
  </cols>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D3FB5-85D8-47D2-AE7C-1B7035720FEF}">
  <sheetPr codeName="Sheet9">
    <tabColor rgb="FF00B050"/>
    <pageSetUpPr fitToPage="1"/>
  </sheetPr>
  <dimension ref="A1:IO71"/>
  <sheetViews>
    <sheetView view="pageBreakPreview" zoomScaleNormal="130" zoomScaleSheetLayoutView="100" workbookViewId="0">
      <selection activeCell="B18" sqref="B18:K18"/>
    </sheetView>
  </sheetViews>
  <sheetFormatPr defaultColWidth="9.1796875" defaultRowHeight="13" x14ac:dyDescent="0.35"/>
  <cols>
    <col min="1" max="2" width="2" style="33" customWidth="1"/>
    <col min="3" max="3" width="12.7265625" style="33" customWidth="1"/>
    <col min="4" max="4" width="13.453125" style="33" customWidth="1"/>
    <col min="5" max="10" width="9.7265625" style="33" customWidth="1"/>
    <col min="11" max="11" width="16.26953125" style="33" customWidth="1"/>
    <col min="12" max="12" width="2.7265625" style="33" customWidth="1"/>
    <col min="13" max="14" width="10.54296875" style="33" customWidth="1"/>
    <col min="15" max="16" width="9.1796875" style="33"/>
    <col min="17" max="17" width="10.54296875" style="33" bestFit="1" customWidth="1"/>
    <col min="18" max="20" width="9.1796875" style="33"/>
    <col min="21" max="21" width="12.54296875" style="33" customWidth="1"/>
    <col min="22" max="22" width="9.1796875" style="33"/>
    <col min="23" max="25" width="13.81640625" style="33" customWidth="1"/>
    <col min="26" max="16384" width="9.1796875" style="33"/>
  </cols>
  <sheetData>
    <row r="1" spans="1:14" ht="19.5" customHeight="1" thickBot="1" x14ac:dyDescent="0.4">
      <c r="A1" s="594" t="s">
        <v>1198</v>
      </c>
      <c r="B1" s="594"/>
      <c r="C1" s="594"/>
      <c r="D1" s="594"/>
      <c r="E1" s="594"/>
      <c r="F1" s="594"/>
      <c r="G1" s="594"/>
      <c r="H1" s="594"/>
      <c r="I1" s="594"/>
      <c r="J1" s="594"/>
      <c r="K1" s="594"/>
      <c r="M1" s="82"/>
    </row>
    <row r="2" spans="1:14" ht="3" customHeight="1" x14ac:dyDescent="0.35">
      <c r="A2" s="53"/>
      <c r="B2" s="37"/>
      <c r="C2" s="37"/>
      <c r="D2" s="37"/>
      <c r="E2" s="37"/>
      <c r="F2" s="37"/>
      <c r="G2" s="37"/>
      <c r="H2" s="37"/>
      <c r="I2" s="37"/>
      <c r="J2" s="37"/>
      <c r="K2" s="37"/>
      <c r="M2" s="82"/>
    </row>
    <row r="3" spans="1:14" ht="79.5" customHeight="1" x14ac:dyDescent="0.35">
      <c r="A3" s="114" t="s">
        <v>91</v>
      </c>
      <c r="B3" s="595" t="s">
        <v>92</v>
      </c>
      <c r="C3" s="595"/>
      <c r="D3" s="595"/>
      <c r="E3" s="595"/>
      <c r="F3" s="595"/>
      <c r="G3" s="595"/>
      <c r="H3" s="595"/>
      <c r="I3" s="595"/>
      <c r="J3" s="595"/>
      <c r="K3" s="595"/>
      <c r="L3" s="73"/>
      <c r="M3" s="82"/>
      <c r="N3" s="82"/>
    </row>
    <row r="4" spans="1:14" ht="15" customHeight="1" x14ac:dyDescent="0.35">
      <c r="C4" s="73"/>
      <c r="D4" s="73"/>
      <c r="E4" s="73"/>
      <c r="F4" s="73"/>
      <c r="G4" s="73"/>
      <c r="H4" s="282"/>
      <c r="J4" s="73"/>
      <c r="K4" s="73"/>
      <c r="M4" s="82"/>
      <c r="N4" s="82"/>
    </row>
    <row r="5" spans="1:14" ht="15" customHeight="1" x14ac:dyDescent="0.3">
      <c r="B5" s="54" t="s">
        <v>93</v>
      </c>
      <c r="C5" s="62"/>
      <c r="D5" s="54"/>
      <c r="E5" s="63" t="s">
        <v>78</v>
      </c>
      <c r="F5" s="64"/>
      <c r="G5" s="65"/>
      <c r="H5" s="65"/>
      <c r="I5" s="65"/>
      <c r="J5" s="65"/>
      <c r="K5" s="65"/>
      <c r="L5" s="65"/>
      <c r="M5" s="82"/>
      <c r="N5" s="82"/>
    </row>
    <row r="6" spans="1:14" ht="15" customHeight="1" x14ac:dyDescent="0.35">
      <c r="B6" s="54" t="s">
        <v>94</v>
      </c>
      <c r="C6" s="62"/>
      <c r="D6" s="54"/>
      <c r="E6" s="63" t="s">
        <v>12</v>
      </c>
      <c r="F6" s="63"/>
      <c r="G6" s="63"/>
      <c r="H6" s="63"/>
      <c r="I6" s="63"/>
      <c r="J6" s="63"/>
      <c r="K6" s="63"/>
      <c r="L6" s="63"/>
      <c r="M6" s="82"/>
      <c r="N6" s="82"/>
    </row>
    <row r="7" spans="1:14" ht="15" customHeight="1" x14ac:dyDescent="0.35">
      <c r="C7" s="73"/>
      <c r="D7" s="73"/>
      <c r="E7" s="73"/>
      <c r="F7" s="73"/>
      <c r="G7" s="73"/>
      <c r="H7" s="282"/>
      <c r="J7" s="73"/>
      <c r="K7" s="73"/>
      <c r="M7" s="82"/>
      <c r="N7" s="82"/>
    </row>
    <row r="8" spans="1:14" ht="15" customHeight="1" x14ac:dyDescent="0.35">
      <c r="A8" s="72" t="s">
        <v>1199</v>
      </c>
      <c r="B8" s="193"/>
      <c r="C8" s="193"/>
      <c r="D8" s="193"/>
      <c r="E8" s="193"/>
      <c r="F8" s="193"/>
      <c r="G8" s="193"/>
      <c r="H8" s="193"/>
      <c r="I8" s="193"/>
      <c r="J8" s="193"/>
      <c r="K8" s="193"/>
      <c r="L8" s="42"/>
      <c r="M8" s="82"/>
      <c r="N8" s="82"/>
    </row>
    <row r="9" spans="1:14" ht="15" customHeight="1" x14ac:dyDescent="0.35">
      <c r="C9" s="73"/>
      <c r="D9" s="73"/>
      <c r="E9" s="73"/>
      <c r="F9" s="73"/>
      <c r="G9" s="73"/>
      <c r="H9" s="282"/>
      <c r="J9" s="73"/>
      <c r="K9" s="73"/>
      <c r="M9" s="82"/>
      <c r="N9" s="82"/>
    </row>
    <row r="10" spans="1:14" ht="15" customHeight="1" x14ac:dyDescent="0.35">
      <c r="A10" s="74" t="s">
        <v>1200</v>
      </c>
      <c r="C10" s="73"/>
      <c r="D10" s="73"/>
      <c r="E10" s="73"/>
      <c r="F10" s="73"/>
      <c r="G10" s="73"/>
      <c r="H10" s="282"/>
      <c r="J10" s="73"/>
      <c r="K10" s="73"/>
      <c r="M10" s="82"/>
      <c r="N10" s="82"/>
    </row>
    <row r="11" spans="1:14" ht="15" customHeight="1" x14ac:dyDescent="0.35">
      <c r="B11" s="33" t="s">
        <v>95</v>
      </c>
      <c r="E11" s="76"/>
      <c r="G11" s="77">
        <v>33</v>
      </c>
      <c r="H11" s="78" t="s">
        <v>77</v>
      </c>
      <c r="J11" s="73"/>
      <c r="K11" s="73"/>
      <c r="M11" s="82"/>
      <c r="N11" s="82"/>
    </row>
    <row r="12" spans="1:14" ht="15" customHeight="1" x14ac:dyDescent="0.35">
      <c r="B12" s="33" t="s">
        <v>96</v>
      </c>
      <c r="E12" s="76"/>
      <c r="G12" s="79">
        <f>G11*8760</f>
        <v>289080</v>
      </c>
      <c r="H12" s="78" t="s">
        <v>90</v>
      </c>
      <c r="J12" s="73"/>
      <c r="K12" s="73"/>
      <c r="M12" s="82"/>
      <c r="N12" s="82"/>
    </row>
    <row r="13" spans="1:14" ht="15" customHeight="1" x14ac:dyDescent="0.35">
      <c r="C13" s="73"/>
      <c r="D13" s="73"/>
      <c r="E13" s="73"/>
      <c r="F13" s="73"/>
      <c r="G13" s="73"/>
      <c r="H13" s="282"/>
      <c r="J13" s="73"/>
      <c r="K13" s="73"/>
      <c r="M13" s="82"/>
      <c r="N13" s="82"/>
    </row>
    <row r="14" spans="1:14" ht="15.5" x14ac:dyDescent="0.35">
      <c r="A14" s="72" t="s">
        <v>1201</v>
      </c>
      <c r="B14" s="193"/>
      <c r="C14" s="193"/>
      <c r="D14" s="193"/>
      <c r="E14" s="193"/>
      <c r="F14" s="193"/>
      <c r="G14" s="193"/>
      <c r="H14" s="193"/>
      <c r="I14" s="193"/>
      <c r="J14" s="193"/>
      <c r="K14" s="193"/>
      <c r="L14" s="42"/>
      <c r="M14" s="82"/>
      <c r="N14" s="82"/>
    </row>
    <row r="15" spans="1:14" ht="30" customHeight="1" x14ac:dyDescent="0.35">
      <c r="A15" s="114" t="s">
        <v>91</v>
      </c>
      <c r="B15" s="579" t="s">
        <v>97</v>
      </c>
      <c r="C15" s="579"/>
      <c r="D15" s="579"/>
      <c r="E15" s="579"/>
      <c r="F15" s="579"/>
      <c r="G15" s="579"/>
      <c r="H15" s="579"/>
      <c r="I15" s="579"/>
      <c r="J15" s="579"/>
      <c r="K15" s="579"/>
      <c r="L15" s="73"/>
      <c r="M15" s="82"/>
      <c r="N15" s="82"/>
    </row>
    <row r="16" spans="1:14" ht="57" customHeight="1" x14ac:dyDescent="0.35">
      <c r="A16" s="114" t="s">
        <v>91</v>
      </c>
      <c r="B16" s="579" t="s">
        <v>1210</v>
      </c>
      <c r="C16" s="579"/>
      <c r="D16" s="579"/>
      <c r="E16" s="579"/>
      <c r="F16" s="579"/>
      <c r="G16" s="579"/>
      <c r="H16" s="579"/>
      <c r="I16" s="579"/>
      <c r="J16" s="579"/>
      <c r="K16" s="579"/>
      <c r="L16" s="73"/>
      <c r="M16" s="82"/>
      <c r="N16" s="82"/>
    </row>
    <row r="17" spans="1:20" ht="33" customHeight="1" x14ac:dyDescent="0.35">
      <c r="A17" s="114" t="s">
        <v>91</v>
      </c>
      <c r="B17" s="579" t="s">
        <v>98</v>
      </c>
      <c r="C17" s="579"/>
      <c r="D17" s="579"/>
      <c r="E17" s="579"/>
      <c r="F17" s="579"/>
      <c r="G17" s="579"/>
      <c r="H17" s="579"/>
      <c r="I17" s="579"/>
      <c r="J17" s="579"/>
      <c r="K17" s="579"/>
      <c r="L17" s="73"/>
      <c r="M17" s="82"/>
      <c r="N17" s="82"/>
    </row>
    <row r="18" spans="1:20" ht="105" customHeight="1" x14ac:dyDescent="0.35">
      <c r="A18" s="114" t="s">
        <v>91</v>
      </c>
      <c r="B18" s="579" t="s">
        <v>99</v>
      </c>
      <c r="C18" s="579"/>
      <c r="D18" s="579"/>
      <c r="E18" s="579"/>
      <c r="F18" s="579"/>
      <c r="G18" s="579"/>
      <c r="H18" s="579"/>
      <c r="I18" s="579"/>
      <c r="J18" s="579"/>
      <c r="K18" s="579"/>
      <c r="L18" s="73"/>
      <c r="M18" s="82"/>
      <c r="N18" s="82"/>
    </row>
    <row r="19" spans="1:20" ht="18.75" customHeight="1" x14ac:dyDescent="0.35">
      <c r="A19" s="114" t="s">
        <v>91</v>
      </c>
      <c r="B19" s="579" t="s">
        <v>100</v>
      </c>
      <c r="C19" s="579"/>
      <c r="D19" s="579"/>
      <c r="E19" s="579"/>
      <c r="F19" s="579"/>
      <c r="G19" s="579"/>
      <c r="H19" s="579"/>
      <c r="I19" s="579"/>
      <c r="J19" s="579"/>
      <c r="K19" s="579"/>
      <c r="L19" s="73"/>
      <c r="M19" s="82"/>
      <c r="N19" s="82"/>
    </row>
    <row r="20" spans="1:20" ht="12.75" customHeight="1" x14ac:dyDescent="0.35">
      <c r="A20" s="114"/>
      <c r="B20" s="38"/>
      <c r="C20" s="135"/>
      <c r="D20" s="136"/>
      <c r="E20" s="251"/>
      <c r="F20" s="252"/>
      <c r="G20" s="283"/>
      <c r="H20" s="284"/>
      <c r="I20" s="38"/>
      <c r="J20" s="38"/>
      <c r="L20" s="73"/>
      <c r="M20" s="262"/>
      <c r="N20" s="253"/>
      <c r="O20" s="254"/>
      <c r="P20" s="285"/>
      <c r="Q20" s="286"/>
      <c r="R20" s="263"/>
      <c r="S20" s="263"/>
      <c r="T20" s="276"/>
    </row>
    <row r="21" spans="1:20" x14ac:dyDescent="0.35">
      <c r="A21" s="114"/>
      <c r="B21" s="266" t="s">
        <v>86</v>
      </c>
      <c r="C21" s="130"/>
      <c r="D21" s="130"/>
      <c r="E21" s="267" t="s">
        <v>89</v>
      </c>
      <c r="F21" s="130"/>
      <c r="G21" s="130" t="s">
        <v>87</v>
      </c>
      <c r="H21" s="130"/>
      <c r="I21" s="130"/>
      <c r="J21" s="130"/>
      <c r="K21" s="45"/>
      <c r="L21" s="73"/>
      <c r="M21" s="245"/>
      <c r="N21" s="287"/>
      <c r="O21" s="245"/>
    </row>
    <row r="22" spans="1:20" ht="33" customHeight="1" x14ac:dyDescent="0.35">
      <c r="A22" s="114"/>
      <c r="B22" s="579" t="s">
        <v>101</v>
      </c>
      <c r="C22" s="583"/>
      <c r="D22" s="583"/>
      <c r="E22" s="288">
        <v>2E-3</v>
      </c>
      <c r="F22" s="38" t="s">
        <v>102</v>
      </c>
      <c r="G22" s="579" t="s">
        <v>103</v>
      </c>
      <c r="H22" s="579"/>
      <c r="I22" s="579"/>
      <c r="J22" s="579"/>
      <c r="K22" s="579"/>
      <c r="L22" s="73"/>
      <c r="M22" s="567"/>
      <c r="N22" s="289"/>
      <c r="O22" s="263"/>
      <c r="P22" s="245"/>
      <c r="Q22" s="245"/>
      <c r="R22" s="245"/>
      <c r="S22" s="245"/>
      <c r="T22" s="245"/>
    </row>
    <row r="23" spans="1:20" x14ac:dyDescent="0.35">
      <c r="A23" s="114"/>
      <c r="B23" s="151" t="s">
        <v>104</v>
      </c>
      <c r="C23" s="151"/>
      <c r="D23" s="290"/>
      <c r="E23" s="101">
        <v>0.51</v>
      </c>
      <c r="F23" s="249" t="s">
        <v>88</v>
      </c>
      <c r="G23" s="585" t="s">
        <v>105</v>
      </c>
      <c r="H23" s="585"/>
      <c r="I23" s="585"/>
      <c r="J23" s="585"/>
      <c r="K23" s="585"/>
      <c r="L23" s="73"/>
      <c r="M23" s="82"/>
      <c r="N23" s="82"/>
    </row>
    <row r="24" spans="1:20" x14ac:dyDescent="0.35">
      <c r="A24" s="114"/>
      <c r="B24" s="151" t="s">
        <v>106</v>
      </c>
      <c r="C24" s="151"/>
      <c r="D24" s="290"/>
      <c r="E24" s="101">
        <v>0.15</v>
      </c>
      <c r="F24" s="249" t="s">
        <v>88</v>
      </c>
      <c r="G24" s="592"/>
      <c r="H24" s="592"/>
      <c r="I24" s="592"/>
      <c r="J24" s="592"/>
      <c r="K24" s="592"/>
      <c r="L24" s="73"/>
      <c r="M24" s="82"/>
      <c r="N24" s="82"/>
    </row>
    <row r="25" spans="1:20" ht="33" customHeight="1" x14ac:dyDescent="0.35">
      <c r="A25" s="114"/>
      <c r="B25" s="579" t="s">
        <v>107</v>
      </c>
      <c r="C25" s="588"/>
      <c r="D25" s="588"/>
      <c r="E25" s="251">
        <f>E22*E23</f>
        <v>1.0200000000000001E-3</v>
      </c>
      <c r="F25" s="252" t="s">
        <v>102</v>
      </c>
      <c r="G25" s="579" t="str">
        <f>CONCATENATE(E22," gr filt. PM/dscf x ",E23," lb filt. PM10/lb filt. PM = 
", TEXT(E25,"0.0000")," gr PM10/dscf")</f>
        <v>0.002 gr filt. PM/dscf x 0.51 lb filt. PM10/lb filt. PM = 
0.0010 gr PM10/dscf</v>
      </c>
      <c r="H25" s="579"/>
      <c r="I25" s="579"/>
      <c r="J25" s="579"/>
      <c r="K25" s="579"/>
      <c r="L25" s="73"/>
      <c r="M25" s="82"/>
      <c r="N25" s="82"/>
    </row>
    <row r="26" spans="1:20" ht="33" customHeight="1" x14ac:dyDescent="0.35">
      <c r="A26" s="114"/>
      <c r="B26" s="585" t="s">
        <v>108</v>
      </c>
      <c r="C26" s="591"/>
      <c r="D26" s="591"/>
      <c r="E26" s="291">
        <f>E22*E24</f>
        <v>2.9999999999999997E-4</v>
      </c>
      <c r="F26" s="256" t="s">
        <v>102</v>
      </c>
      <c r="G26" s="585" t="str">
        <f>CONCATENATE(E22," gr filt. PM/dscf x ",E24," lb filt. PM2.5/lb filt. PM = 
",TEXT(E26,"0.00E-00")," gr PM2.5/dscf")</f>
        <v>0.002 gr filt. PM/dscf x 0.15 lb filt. PM2.5/lb filt. PM = 
3.00E-04 gr PM2.5/dscf</v>
      </c>
      <c r="H26" s="585"/>
      <c r="I26" s="585"/>
      <c r="J26" s="585"/>
      <c r="K26" s="585"/>
      <c r="L26" s="73"/>
      <c r="M26" s="82"/>
      <c r="N26" s="82"/>
    </row>
    <row r="27" spans="1:20" ht="33" customHeight="1" x14ac:dyDescent="0.35">
      <c r="A27" s="114"/>
      <c r="B27" s="579" t="s">
        <v>109</v>
      </c>
      <c r="C27" s="592"/>
      <c r="D27" s="592"/>
      <c r="E27" s="247">
        <v>90885.245901639355</v>
      </c>
      <c r="F27" s="252" t="s">
        <v>110</v>
      </c>
      <c r="G27" s="579" t="s">
        <v>111</v>
      </c>
      <c r="H27" s="579"/>
      <c r="I27" s="579"/>
      <c r="J27" s="579"/>
      <c r="K27" s="579"/>
      <c r="L27" s="73"/>
      <c r="M27" s="293"/>
      <c r="N27" s="292"/>
    </row>
    <row r="28" spans="1:20" ht="33" customHeight="1" x14ac:dyDescent="0.35">
      <c r="A28" s="114"/>
      <c r="B28" s="585" t="s">
        <v>113</v>
      </c>
      <c r="C28" s="593"/>
      <c r="D28" s="593"/>
      <c r="E28" s="294">
        <f>$G$11</f>
        <v>33</v>
      </c>
      <c r="F28" s="256" t="s">
        <v>77</v>
      </c>
      <c r="G28" s="585" t="s">
        <v>114</v>
      </c>
      <c r="H28" s="585"/>
      <c r="I28" s="585"/>
      <c r="J28" s="585"/>
      <c r="K28" s="585"/>
      <c r="L28" s="73"/>
      <c r="M28" s="82"/>
      <c r="N28" s="82"/>
    </row>
    <row r="29" spans="1:20" ht="45.75" customHeight="1" x14ac:dyDescent="0.35">
      <c r="A29" s="114"/>
      <c r="B29" s="579" t="s">
        <v>115</v>
      </c>
      <c r="C29" s="588"/>
      <c r="D29" s="588"/>
      <c r="E29" s="264">
        <v>0.9</v>
      </c>
      <c r="F29" s="252"/>
      <c r="G29" s="579" t="s">
        <v>116</v>
      </c>
      <c r="H29" s="579"/>
      <c r="I29" s="579"/>
      <c r="J29" s="579"/>
      <c r="K29" s="579"/>
      <c r="L29" s="73"/>
      <c r="M29" s="82"/>
      <c r="N29" s="82"/>
    </row>
    <row r="30" spans="1:20" ht="12.75" customHeight="1" x14ac:dyDescent="0.35">
      <c r="A30" s="114"/>
      <c r="B30" s="38"/>
      <c r="C30" s="135"/>
      <c r="D30" s="136"/>
      <c r="E30" s="251"/>
      <c r="F30" s="252"/>
      <c r="G30" s="283"/>
      <c r="H30" s="284"/>
      <c r="I30" s="38"/>
      <c r="J30" s="38"/>
      <c r="L30" s="73"/>
      <c r="M30" s="262"/>
      <c r="N30" s="253"/>
      <c r="O30" s="254"/>
      <c r="P30" s="285"/>
      <c r="Q30" s="286"/>
      <c r="R30" s="263"/>
      <c r="S30" s="263"/>
      <c r="T30" s="276"/>
    </row>
    <row r="31" spans="1:20" ht="12.75" customHeight="1" x14ac:dyDescent="0.35">
      <c r="A31" s="74" t="s">
        <v>1202</v>
      </c>
      <c r="B31" s="38"/>
      <c r="C31" s="135"/>
      <c r="D31" s="136"/>
      <c r="E31" s="251"/>
      <c r="F31" s="252"/>
      <c r="G31" s="283"/>
      <c r="H31" s="284"/>
      <c r="I31" s="38"/>
      <c r="J31" s="38"/>
      <c r="L31" s="73"/>
      <c r="M31" s="262"/>
      <c r="N31" s="253"/>
      <c r="O31" s="254"/>
      <c r="P31" s="285"/>
      <c r="Q31" s="286"/>
      <c r="R31" s="263"/>
      <c r="S31" s="263"/>
      <c r="T31" s="276"/>
    </row>
    <row r="32" spans="1:20" ht="12.75" customHeight="1" x14ac:dyDescent="0.35">
      <c r="A32" s="114"/>
      <c r="B32" s="38"/>
      <c r="C32" s="135"/>
      <c r="D32" s="136"/>
      <c r="E32" s="251"/>
      <c r="F32" s="252"/>
      <c r="G32" s="283"/>
      <c r="H32" s="284"/>
      <c r="I32" s="38"/>
      <c r="J32" s="38"/>
      <c r="L32" s="73"/>
      <c r="M32" s="262"/>
      <c r="N32" s="253"/>
      <c r="O32" s="254"/>
      <c r="P32" s="285"/>
      <c r="Q32" s="286"/>
      <c r="R32" s="263"/>
      <c r="S32" s="263"/>
      <c r="T32" s="276"/>
    </row>
    <row r="33" spans="1:249" x14ac:dyDescent="0.35">
      <c r="A33" s="114"/>
      <c r="B33" s="266" t="s">
        <v>86</v>
      </c>
      <c r="C33" s="130"/>
      <c r="D33" s="130"/>
      <c r="E33" s="550" t="s">
        <v>89</v>
      </c>
      <c r="F33" s="130"/>
      <c r="G33" s="130" t="s">
        <v>87</v>
      </c>
      <c r="H33" s="130"/>
      <c r="I33" s="130"/>
      <c r="J33" s="130"/>
      <c r="K33" s="45"/>
      <c r="L33" s="73"/>
      <c r="M33" s="245"/>
      <c r="N33" s="287"/>
      <c r="O33" s="245"/>
    </row>
    <row r="34" spans="1:249" ht="33" customHeight="1" x14ac:dyDescent="0.35">
      <c r="A34" s="114"/>
      <c r="B34" s="579" t="s">
        <v>117</v>
      </c>
      <c r="C34" s="583"/>
      <c r="D34" s="583"/>
      <c r="E34" s="455">
        <f>$E$22*$E$27*60*(1/7000)*(1/$G$11)</f>
        <v>4.7213114754098368E-2</v>
      </c>
      <c r="F34" s="205" t="s">
        <v>118</v>
      </c>
      <c r="G34" s="579" t="str">
        <f>CONCATENATE(E22," gr filt. PM/dscf x ",TEXT(E27,"00,000")," dscf/min x 60 min/hr x 1 lb / 7,000 gr x 1 /",TEXT(E28,"0.0")," ton Al/hr  = ",TEXT(E34,"0.000")," lb PM/ton Al")</f>
        <v>0.002 gr filt. PM/dscf x 90,885 dscf/min x 60 min/hr x 1 lb / 7,000 gr x 1 /33.0 ton Al/hr  = 0.047 lb PM/ton Al</v>
      </c>
      <c r="H34" s="579"/>
      <c r="I34" s="579"/>
      <c r="J34" s="579"/>
      <c r="K34" s="579"/>
      <c r="L34" s="73"/>
      <c r="M34" s="296"/>
      <c r="N34" s="262"/>
      <c r="O34" s="263"/>
      <c r="P34" s="242"/>
      <c r="Q34" s="242"/>
      <c r="R34" s="242"/>
      <c r="S34" s="242"/>
      <c r="T34" s="242"/>
    </row>
    <row r="35" spans="1:249" ht="33" customHeight="1" x14ac:dyDescent="0.35">
      <c r="A35" s="114"/>
      <c r="B35" s="585" t="s">
        <v>119</v>
      </c>
      <c r="C35" s="589"/>
      <c r="D35" s="589"/>
      <c r="E35" s="456">
        <f>$E$22*$E$27*60*(1/7000)*(1/$G$11)/(1-E29)</f>
        <v>0.47213114754098379</v>
      </c>
      <c r="F35" s="457" t="s">
        <v>118</v>
      </c>
      <c r="G35" s="585" t="str">
        <f>CONCATENATE(E22," gr filt. PM/dscf x ",TEXT(E27,"00,000")," dscf/min x 60 min/hr x 1 lb / 7,000 gr x 1 /",TEXT(G11,"0.0")," ton Al/hr x 1 / (1 - ",TEXT(E29,"0.00"),") = ",TEXT(E35,"0.00")," lb PM/ton Al")</f>
        <v>0.002 gr filt. PM/dscf x 90,885 dscf/min x 60 min/hr x 1 lb / 7,000 gr x 1 /33.0 ton Al/hr x 1 / (1 - 0.90) = 0.47 lb PM/ton Al</v>
      </c>
      <c r="H35" s="585"/>
      <c r="I35" s="585"/>
      <c r="J35" s="585"/>
      <c r="K35" s="585"/>
      <c r="L35" s="73"/>
      <c r="M35" s="296"/>
      <c r="N35" s="262"/>
      <c r="O35" s="263"/>
      <c r="P35" s="242"/>
      <c r="Q35" s="242"/>
      <c r="R35" s="242"/>
      <c r="S35" s="242"/>
      <c r="T35" s="242"/>
    </row>
    <row r="36" spans="1:249" ht="33" customHeight="1" x14ac:dyDescent="0.35">
      <c r="A36" s="114"/>
      <c r="B36" s="579" t="s">
        <v>120</v>
      </c>
      <c r="C36" s="584"/>
      <c r="D36" s="584"/>
      <c r="E36" s="455">
        <f>E34*E23</f>
        <v>2.4078688524590167E-2</v>
      </c>
      <c r="F36" s="205" t="s">
        <v>118</v>
      </c>
      <c r="G36" s="590" t="str">
        <f>CONCATENATE(TEXT(E34,"0.000")," lb PM/ton x ",E23," lb filt. PM10/lb filt. PM = ", TEXT(E36,"0.000")," lb PM10/ton")</f>
        <v>0.047 lb PM/ton x 0.51 lb filt. PM10/lb filt. PM = 0.024 lb PM10/ton</v>
      </c>
      <c r="H36" s="579"/>
      <c r="I36" s="579"/>
      <c r="J36" s="579"/>
      <c r="K36" s="579"/>
      <c r="L36" s="73"/>
      <c r="M36" s="296"/>
      <c r="N36" s="262"/>
      <c r="O36" s="263"/>
      <c r="P36" s="297"/>
      <c r="Q36" s="242"/>
      <c r="R36" s="242"/>
      <c r="S36" s="242"/>
      <c r="T36" s="242"/>
    </row>
    <row r="37" spans="1:249" ht="33" customHeight="1" x14ac:dyDescent="0.35">
      <c r="A37" s="114"/>
      <c r="B37" s="585" t="s">
        <v>121</v>
      </c>
      <c r="C37" s="586"/>
      <c r="D37" s="586"/>
      <c r="E37" s="456">
        <f>E35*E23</f>
        <v>0.24078688524590172</v>
      </c>
      <c r="F37" s="457" t="s">
        <v>118</v>
      </c>
      <c r="G37" s="587" t="str">
        <f>CONCATENATE(TEXT(E35,"0.00")," lb PM/ton x ",E23," lb filt. PM10/lb filt. PM = ", TEXT(E37,"0.00")," lb PM10/ton")</f>
        <v>0.47 lb PM/ton x 0.51 lb filt. PM10/lb filt. PM = 0.24 lb PM10/ton</v>
      </c>
      <c r="H37" s="585"/>
      <c r="I37" s="585"/>
      <c r="J37" s="585"/>
      <c r="K37" s="585"/>
      <c r="L37" s="73"/>
      <c r="M37" s="296"/>
      <c r="N37" s="262"/>
      <c r="O37" s="263"/>
      <c r="P37" s="297"/>
      <c r="Q37" s="242"/>
      <c r="R37" s="242"/>
      <c r="S37" s="242"/>
      <c r="T37" s="242"/>
    </row>
    <row r="38" spans="1:249" ht="33" customHeight="1" x14ac:dyDescent="0.35">
      <c r="A38" s="114"/>
      <c r="B38" s="579" t="s">
        <v>122</v>
      </c>
      <c r="C38" s="584"/>
      <c r="D38" s="584"/>
      <c r="E38" s="459">
        <f>E34*E24</f>
        <v>7.0819672131147548E-3</v>
      </c>
      <c r="F38" s="458" t="s">
        <v>118</v>
      </c>
      <c r="G38" s="590" t="str">
        <f>CONCATENATE(TEXT(E34,"0.000")," lb PM/ton x ",E24," lb filt. PM2.5/lb filt. PM = ", TEXT(E38,"0.0000")," lb PM2.5/ton")</f>
        <v>0.047 lb PM/ton x 0.15 lb filt. PM2.5/lb filt. PM = 0.0071 lb PM2.5/ton</v>
      </c>
      <c r="H38" s="579"/>
      <c r="I38" s="579"/>
      <c r="J38" s="579"/>
      <c r="K38" s="579"/>
      <c r="L38" s="73"/>
      <c r="M38" s="296"/>
      <c r="N38" s="262"/>
      <c r="O38" s="263"/>
      <c r="P38" s="297"/>
      <c r="Q38" s="242"/>
      <c r="R38" s="242"/>
      <c r="S38" s="242"/>
      <c r="T38" s="242"/>
    </row>
    <row r="39" spans="1:249" ht="33" customHeight="1" x14ac:dyDescent="0.35">
      <c r="A39" s="114"/>
      <c r="B39" s="585" t="s">
        <v>123</v>
      </c>
      <c r="C39" s="586"/>
      <c r="D39" s="586"/>
      <c r="E39" s="460">
        <f>E35*E24</f>
        <v>7.0819672131147565E-2</v>
      </c>
      <c r="F39" s="461" t="s">
        <v>118</v>
      </c>
      <c r="G39" s="587" t="str">
        <f>CONCATENATE(TEXT(E35,"0.00")," lb PM/ton x ",E24," lb filt. PM2.5/lb filt. PM = ", TEXT(E39,"0.000")," lb PM2.5/ton")</f>
        <v>0.47 lb PM/ton x 0.15 lb filt. PM2.5/lb filt. PM = 0.071 lb PM2.5/ton</v>
      </c>
      <c r="H39" s="585"/>
      <c r="I39" s="585"/>
      <c r="J39" s="585"/>
      <c r="K39" s="585"/>
      <c r="L39" s="73"/>
      <c r="M39" s="296"/>
      <c r="N39" s="262"/>
      <c r="O39" s="263"/>
      <c r="P39" s="297"/>
      <c r="Q39" s="242"/>
      <c r="R39" s="242"/>
      <c r="S39" s="242"/>
      <c r="T39" s="242"/>
    </row>
    <row r="40" spans="1:249" x14ac:dyDescent="0.35">
      <c r="A40" s="41"/>
      <c r="B40" s="41"/>
      <c r="C40" s="41"/>
      <c r="D40" s="41"/>
      <c r="E40" s="301"/>
      <c r="F40" s="302"/>
      <c r="G40" s="302"/>
      <c r="H40" s="41"/>
      <c r="I40" s="41"/>
      <c r="J40" s="41"/>
      <c r="K40" s="41"/>
      <c r="L40" s="41"/>
      <c r="M40" s="303"/>
      <c r="N40" s="303"/>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c r="EO40" s="41"/>
      <c r="EP40" s="41"/>
      <c r="EQ40" s="41"/>
      <c r="ER40" s="41"/>
      <c r="ES40" s="41"/>
      <c r="ET40" s="41"/>
      <c r="EU40" s="41"/>
      <c r="EV40" s="41"/>
      <c r="EW40" s="41"/>
      <c r="EX40" s="41"/>
      <c r="EY40" s="41"/>
      <c r="EZ40" s="41"/>
      <c r="FA40" s="41"/>
      <c r="FB40" s="41"/>
      <c r="FC40" s="41"/>
      <c r="FD40" s="41"/>
      <c r="FE40" s="41"/>
      <c r="FF40" s="41"/>
      <c r="FG40" s="41"/>
      <c r="FH40" s="41"/>
      <c r="FI40" s="41"/>
      <c r="FJ40" s="41"/>
      <c r="FK40" s="41"/>
      <c r="FL40" s="41"/>
      <c r="FM40" s="41"/>
      <c r="FN40" s="41"/>
      <c r="FO40" s="41"/>
      <c r="FP40" s="41"/>
      <c r="FQ40" s="41"/>
      <c r="FR40" s="41"/>
      <c r="FS40" s="41"/>
      <c r="FT40" s="41"/>
      <c r="FU40" s="41"/>
      <c r="FV40" s="41"/>
      <c r="FW40" s="41"/>
      <c r="FX40" s="41"/>
      <c r="FY40" s="41"/>
      <c r="FZ40" s="41"/>
      <c r="GA40" s="41"/>
      <c r="GB40" s="41"/>
      <c r="GC40" s="41"/>
      <c r="GD40" s="41"/>
      <c r="GE40" s="41"/>
      <c r="GF40" s="41"/>
      <c r="GG40" s="41"/>
      <c r="GH40" s="41"/>
      <c r="GI40" s="41"/>
      <c r="GJ40" s="41"/>
      <c r="GK40" s="41"/>
      <c r="GL40" s="41"/>
      <c r="GM40" s="41"/>
      <c r="GN40" s="41"/>
      <c r="GO40" s="41"/>
      <c r="GP40" s="41"/>
      <c r="GQ40" s="41"/>
      <c r="GR40" s="41"/>
      <c r="GS40" s="41"/>
      <c r="GT40" s="41"/>
      <c r="GU40" s="41"/>
      <c r="GV40" s="41"/>
      <c r="GW40" s="41"/>
      <c r="GX40" s="41"/>
      <c r="GY40" s="41"/>
      <c r="GZ40" s="41"/>
      <c r="HA40" s="41"/>
      <c r="HB40" s="41"/>
      <c r="HC40" s="41"/>
      <c r="HD40" s="41"/>
      <c r="HE40" s="41"/>
      <c r="HF40" s="41"/>
      <c r="HG40" s="41"/>
      <c r="HH40" s="41"/>
      <c r="HI40" s="41"/>
      <c r="HJ40" s="41"/>
      <c r="HK40" s="41"/>
      <c r="HL40" s="41"/>
      <c r="HM40" s="41"/>
      <c r="HN40" s="41"/>
      <c r="HO40" s="41"/>
      <c r="HP40" s="41"/>
      <c r="HQ40" s="41"/>
      <c r="HR40" s="41"/>
      <c r="HS40" s="41"/>
      <c r="HT40" s="41"/>
      <c r="HU40" s="41"/>
      <c r="HV40" s="41"/>
      <c r="HW40" s="41"/>
      <c r="HX40" s="41"/>
      <c r="HY40" s="41"/>
      <c r="HZ40" s="41"/>
      <c r="IA40" s="41"/>
      <c r="IB40" s="41"/>
      <c r="IC40" s="41"/>
      <c r="ID40" s="41"/>
      <c r="IE40" s="41"/>
      <c r="IF40" s="41"/>
      <c r="IG40" s="41"/>
      <c r="IH40" s="41"/>
      <c r="II40" s="41"/>
      <c r="IJ40" s="41"/>
      <c r="IK40" s="41"/>
      <c r="IL40" s="41"/>
      <c r="IM40" s="41"/>
      <c r="IN40" s="41"/>
      <c r="IO40" s="41"/>
    </row>
    <row r="41" spans="1:249" ht="15.5" x14ac:dyDescent="0.35">
      <c r="A41" s="72" t="s">
        <v>1203</v>
      </c>
      <c r="B41" s="193"/>
      <c r="C41" s="193"/>
      <c r="D41" s="193"/>
      <c r="E41" s="193"/>
      <c r="F41" s="193"/>
      <c r="G41" s="193"/>
      <c r="H41" s="193"/>
      <c r="I41" s="193"/>
      <c r="J41" s="193"/>
      <c r="K41" s="193"/>
      <c r="L41" s="42"/>
      <c r="M41" s="82"/>
      <c r="N41" s="82"/>
    </row>
    <row r="42" spans="1:249" ht="40.5" customHeight="1" x14ac:dyDescent="0.35">
      <c r="A42" s="114" t="s">
        <v>91</v>
      </c>
      <c r="B42" s="579" t="s">
        <v>124</v>
      </c>
      <c r="C42" s="579"/>
      <c r="D42" s="579"/>
      <c r="E42" s="579"/>
      <c r="F42" s="579"/>
      <c r="G42" s="579"/>
      <c r="H42" s="579"/>
      <c r="I42" s="579"/>
      <c r="J42" s="579"/>
      <c r="K42" s="579"/>
      <c r="L42" s="73"/>
      <c r="M42" s="82"/>
      <c r="N42" s="82"/>
    </row>
    <row r="43" spans="1:249" x14ac:dyDescent="0.35">
      <c r="A43" s="114"/>
      <c r="B43" s="38"/>
      <c r="C43" s="298"/>
      <c r="D43" s="194"/>
      <c r="E43" s="194"/>
      <c r="F43" s="283"/>
      <c r="G43" s="284"/>
      <c r="H43" s="283"/>
      <c r="I43" s="284"/>
      <c r="J43" s="38"/>
      <c r="K43" s="38"/>
      <c r="L43" s="73"/>
      <c r="M43" s="82"/>
      <c r="N43" s="82"/>
    </row>
    <row r="44" spans="1:249" x14ac:dyDescent="0.35">
      <c r="A44" s="114"/>
      <c r="B44" s="266" t="s">
        <v>86</v>
      </c>
      <c r="C44" s="130"/>
      <c r="D44" s="130"/>
      <c r="E44" s="267" t="s">
        <v>89</v>
      </c>
      <c r="F44" s="130"/>
      <c r="G44" s="130" t="s">
        <v>87</v>
      </c>
      <c r="H44" s="130"/>
      <c r="I44" s="130"/>
      <c r="J44" s="130"/>
      <c r="K44" s="45"/>
      <c r="L44" s="73"/>
      <c r="M44" s="245"/>
      <c r="N44" s="287"/>
      <c r="O44" s="245"/>
    </row>
    <row r="45" spans="1:249" ht="43.5" customHeight="1" x14ac:dyDescent="0.35">
      <c r="A45" s="114"/>
      <c r="B45" s="579" t="s">
        <v>125</v>
      </c>
      <c r="C45" s="583"/>
      <c r="D45" s="583"/>
      <c r="E45" s="269">
        <v>1</v>
      </c>
      <c r="F45" s="38"/>
      <c r="G45" s="579" t="s">
        <v>126</v>
      </c>
      <c r="H45" s="579"/>
      <c r="I45" s="579"/>
      <c r="J45" s="579"/>
      <c r="K45" s="579"/>
      <c r="L45" s="73"/>
      <c r="M45" s="299"/>
      <c r="N45" s="300"/>
      <c r="O45" s="245"/>
    </row>
    <row r="46" spans="1:249" ht="51.75" customHeight="1" x14ac:dyDescent="0.35">
      <c r="A46" s="114"/>
      <c r="B46" s="579" t="s">
        <v>127</v>
      </c>
      <c r="C46" s="583"/>
      <c r="D46" s="583"/>
      <c r="E46" s="573">
        <v>1.4999999999999999E-2</v>
      </c>
      <c r="F46" s="38"/>
      <c r="G46" s="579" t="s">
        <v>128</v>
      </c>
      <c r="H46" s="579"/>
      <c r="I46" s="579"/>
      <c r="J46" s="579"/>
      <c r="K46" s="579"/>
      <c r="L46" s="73"/>
      <c r="M46" s="299"/>
      <c r="N46" s="300"/>
      <c r="O46" s="245"/>
    </row>
    <row r="47" spans="1:249" ht="36" customHeight="1" x14ac:dyDescent="0.35">
      <c r="A47" s="114"/>
      <c r="B47" s="579" t="s">
        <v>129</v>
      </c>
      <c r="C47" s="583"/>
      <c r="D47" s="583"/>
      <c r="E47" s="574">
        <v>3.5000000000000001E-3</v>
      </c>
      <c r="F47" s="38"/>
      <c r="G47" s="579" t="s">
        <v>130</v>
      </c>
      <c r="H47" s="579"/>
      <c r="I47" s="579"/>
      <c r="J47" s="579"/>
      <c r="K47" s="579"/>
      <c r="L47" s="73"/>
      <c r="M47" s="299"/>
      <c r="N47" s="300"/>
      <c r="O47" s="245"/>
    </row>
    <row r="48" spans="1:249" ht="36" customHeight="1" x14ac:dyDescent="0.35">
      <c r="A48" s="114"/>
      <c r="B48" s="579" t="s">
        <v>131</v>
      </c>
      <c r="C48" s="583"/>
      <c r="D48" s="583"/>
      <c r="E48" s="574">
        <v>5.0000000000000001E-4</v>
      </c>
      <c r="F48" s="38"/>
      <c r="G48" s="579" t="s">
        <v>130</v>
      </c>
      <c r="H48" s="579"/>
      <c r="I48" s="579"/>
      <c r="J48" s="579"/>
      <c r="K48" s="579"/>
      <c r="L48" s="73"/>
      <c r="M48" s="299"/>
      <c r="N48" s="300"/>
      <c r="O48" s="245"/>
    </row>
    <row r="49" spans="1:249" x14ac:dyDescent="0.35">
      <c r="A49" s="114"/>
      <c r="B49" s="38"/>
      <c r="C49" s="529"/>
      <c r="D49" s="529"/>
      <c r="E49" s="530"/>
      <c r="F49" s="38"/>
      <c r="G49" s="38"/>
      <c r="H49" s="38"/>
      <c r="I49" s="38"/>
      <c r="J49" s="38"/>
      <c r="K49" s="38"/>
      <c r="L49" s="73"/>
      <c r="M49" s="299"/>
      <c r="N49" s="300"/>
      <c r="O49" s="245"/>
    </row>
    <row r="50" spans="1:249" ht="33" customHeight="1" x14ac:dyDescent="0.35">
      <c r="A50" s="114"/>
      <c r="B50" s="579" t="s">
        <v>132</v>
      </c>
      <c r="C50" s="583"/>
      <c r="D50" s="583"/>
      <c r="E50" s="139">
        <f>$E$34*$E$45*E46</f>
        <v>7.0819672131147552E-4</v>
      </c>
      <c r="F50" s="38" t="s">
        <v>118</v>
      </c>
      <c r="G50" s="579" t="str">
        <f>CONCATENATE(TEXT($E$34,"0.000")," Controlled lb filt. PM/ton x ",TEXT($E$45,"0%")," Al fines in filt. PM x ",TEXT(E46,"0.00%")," Mn in Al fines = ",TEXT(E50,"0.0000")," lb Mn/ton Al")</f>
        <v>0.047 Controlled lb filt. PM/ton x 100% Al fines in filt. PM x 1.50% Mn in Al fines = 0.0007 lb Mn/ton Al</v>
      </c>
      <c r="H50" s="579"/>
      <c r="I50" s="579"/>
      <c r="J50" s="579"/>
      <c r="K50" s="579"/>
      <c r="L50" s="73"/>
      <c r="M50" s="296"/>
      <c r="N50" s="262"/>
      <c r="O50" s="263"/>
      <c r="P50" s="242"/>
      <c r="Q50" s="242"/>
      <c r="R50" s="242"/>
      <c r="S50" s="242"/>
      <c r="T50" s="242"/>
    </row>
    <row r="51" spans="1:249" ht="33" customHeight="1" x14ac:dyDescent="0.35">
      <c r="A51" s="114"/>
      <c r="B51" s="579" t="s">
        <v>133</v>
      </c>
      <c r="C51" s="584"/>
      <c r="D51" s="584"/>
      <c r="E51" s="139">
        <f>$E$35*$E$45*E47</f>
        <v>1.6524590163934432E-3</v>
      </c>
      <c r="F51" s="38" t="s">
        <v>118</v>
      </c>
      <c r="G51" s="579" t="str">
        <f>CONCATENATE(TEXT($E$34,"0.000")," Controlled lb filt. PM/ton x ",TEXT($E$45,"0%")," Al fines in filt. PM x ",TEXT(E47,"0.00%")," Cr in Al fines = ",TEXT(E51,"0.0000")," lb Cr/ton Al")</f>
        <v>0.047 Controlled lb filt. PM/ton x 100% Al fines in filt. PM x 0.35% Cr in Al fines = 0.0017 lb Cr/ton Al</v>
      </c>
      <c r="H51" s="579"/>
      <c r="I51" s="579"/>
      <c r="J51" s="579"/>
      <c r="K51" s="579"/>
      <c r="L51" s="73"/>
      <c r="M51" s="296"/>
      <c r="N51" s="262"/>
      <c r="O51" s="263"/>
      <c r="P51" s="297"/>
      <c r="Q51" s="242"/>
      <c r="R51" s="242"/>
      <c r="S51" s="242"/>
      <c r="T51" s="242"/>
    </row>
    <row r="52" spans="1:249" ht="33" customHeight="1" x14ac:dyDescent="0.35">
      <c r="A52" s="114"/>
      <c r="B52" s="579" t="s">
        <v>134</v>
      </c>
      <c r="C52" s="584"/>
      <c r="D52" s="584"/>
      <c r="E52" s="139">
        <f>$E$35*$E$45*E48</f>
        <v>2.360655737704919E-4</v>
      </c>
      <c r="F52" s="38" t="s">
        <v>118</v>
      </c>
      <c r="G52" s="579" t="str">
        <f>CONCATENATE(TEXT($E$34,"0.000")," Controlled lb filt. PM/ton x ",TEXT($E$45,"0%")," Al fines in filt. PM x ",TEXT(E48,"0.00%")," V in Al fines = ",TEXT(E52,"0.0000")," lb V/ton Al")</f>
        <v>0.047 Controlled lb filt. PM/ton x 100% Al fines in filt. PM x 0.05% V in Al fines = 0.0002 lb V/ton Al</v>
      </c>
      <c r="H52" s="579"/>
      <c r="I52" s="579"/>
      <c r="J52" s="579"/>
      <c r="K52" s="579"/>
      <c r="L52" s="73"/>
      <c r="M52" s="296"/>
      <c r="N52" s="262"/>
      <c r="O52" s="263"/>
      <c r="P52" s="297"/>
      <c r="Q52" s="242"/>
      <c r="R52" s="242"/>
      <c r="S52" s="242"/>
      <c r="T52" s="242"/>
    </row>
    <row r="53" spans="1:249" ht="15" customHeight="1" x14ac:dyDescent="0.35">
      <c r="E53" s="547"/>
      <c r="F53" s="78"/>
      <c r="G53" s="78"/>
      <c r="N53" s="44"/>
    </row>
    <row r="54" spans="1:249" ht="36" customHeight="1" x14ac:dyDescent="0.35">
      <c r="A54" s="114"/>
      <c r="B54" s="38"/>
      <c r="C54" s="529"/>
      <c r="D54" s="529"/>
      <c r="E54" s="530"/>
      <c r="F54" s="38"/>
      <c r="G54" s="38"/>
      <c r="H54" s="38"/>
      <c r="I54" s="38"/>
      <c r="J54" s="38"/>
      <c r="K54" s="38"/>
      <c r="L54" s="73"/>
      <c r="M54" s="299"/>
      <c r="N54" s="300"/>
      <c r="O54" s="245"/>
    </row>
    <row r="55" spans="1:249" ht="15.5" x14ac:dyDescent="0.35">
      <c r="A55" s="72" t="s">
        <v>1204</v>
      </c>
      <c r="B55" s="193"/>
      <c r="C55" s="193"/>
      <c r="D55" s="193"/>
      <c r="E55" s="532"/>
      <c r="F55" s="193"/>
      <c r="G55" s="193"/>
      <c r="H55" s="193"/>
      <c r="I55" s="193"/>
      <c r="J55" s="193"/>
      <c r="K55" s="193"/>
      <c r="L55" s="42"/>
      <c r="M55" s="82"/>
      <c r="N55" s="82"/>
    </row>
    <row r="56" spans="1:249" x14ac:dyDescent="0.35">
      <c r="A56" s="41"/>
      <c r="B56" s="41"/>
      <c r="C56" s="41"/>
      <c r="D56" s="41"/>
      <c r="E56" s="301"/>
      <c r="F56" s="302"/>
      <c r="G56" s="302"/>
      <c r="H56" s="41"/>
      <c r="I56" s="41"/>
      <c r="J56" s="41"/>
      <c r="K56" s="41"/>
      <c r="L56" s="41"/>
      <c r="M56" s="303"/>
      <c r="N56" s="303"/>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41"/>
      <c r="EU56" s="41"/>
      <c r="EV56" s="41"/>
      <c r="EW56" s="41"/>
      <c r="EX56" s="41"/>
      <c r="EY56" s="41"/>
      <c r="EZ56" s="41"/>
      <c r="FA56" s="41"/>
      <c r="FB56" s="41"/>
      <c r="FC56" s="41"/>
      <c r="FD56" s="41"/>
      <c r="FE56" s="41"/>
      <c r="FF56" s="41"/>
      <c r="FG56" s="41"/>
      <c r="FH56" s="41"/>
      <c r="FI56" s="41"/>
      <c r="FJ56" s="41"/>
      <c r="FK56" s="41"/>
      <c r="FL56" s="41"/>
      <c r="FM56" s="41"/>
      <c r="FN56" s="41"/>
      <c r="FO56" s="41"/>
      <c r="FP56" s="41"/>
      <c r="FQ56" s="41"/>
      <c r="FR56" s="41"/>
      <c r="FS56" s="41"/>
      <c r="FT56" s="41"/>
      <c r="FU56" s="41"/>
      <c r="FV56" s="41"/>
      <c r="FW56" s="41"/>
      <c r="FX56" s="41"/>
      <c r="FY56" s="41"/>
      <c r="FZ56" s="41"/>
      <c r="GA56" s="41"/>
      <c r="GB56" s="41"/>
      <c r="GC56" s="41"/>
      <c r="GD56" s="41"/>
      <c r="GE56" s="41"/>
      <c r="GF56" s="41"/>
      <c r="GG56" s="41"/>
      <c r="GH56" s="41"/>
      <c r="GI56" s="41"/>
      <c r="GJ56" s="41"/>
      <c r="GK56" s="41"/>
      <c r="GL56" s="41"/>
      <c r="GM56" s="41"/>
      <c r="GN56" s="41"/>
      <c r="GO56" s="41"/>
      <c r="GP56" s="41"/>
      <c r="GQ56" s="41"/>
      <c r="GR56" s="41"/>
      <c r="GS56" s="41"/>
      <c r="GT56" s="41"/>
      <c r="GU56" s="41"/>
      <c r="GV56" s="41"/>
      <c r="GW56" s="41"/>
      <c r="GX56" s="41"/>
      <c r="GY56" s="41"/>
      <c r="GZ56" s="41"/>
      <c r="HA56" s="41"/>
      <c r="HB56" s="41"/>
      <c r="HC56" s="41"/>
      <c r="HD56" s="41"/>
      <c r="HE56" s="41"/>
      <c r="HF56" s="41"/>
      <c r="HG56" s="41"/>
      <c r="HH56" s="41"/>
      <c r="HI56" s="41"/>
      <c r="HJ56" s="41"/>
      <c r="HK56" s="41"/>
      <c r="HL56" s="41"/>
      <c r="HM56" s="41"/>
      <c r="HN56" s="41"/>
      <c r="HO56" s="41"/>
      <c r="HP56" s="41"/>
      <c r="HQ56" s="41"/>
      <c r="HR56" s="41"/>
      <c r="HS56" s="41"/>
      <c r="HT56" s="41"/>
      <c r="HU56" s="41"/>
      <c r="HV56" s="41"/>
      <c r="HW56" s="41"/>
      <c r="HX56" s="41"/>
      <c r="HY56" s="41"/>
      <c r="HZ56" s="41"/>
      <c r="IA56" s="41"/>
      <c r="IB56" s="41"/>
      <c r="IC56" s="41"/>
      <c r="ID56" s="41"/>
      <c r="IE56" s="41"/>
      <c r="IF56" s="41"/>
      <c r="IG56" s="41"/>
      <c r="IH56" s="41"/>
      <c r="II56" s="41"/>
      <c r="IJ56" s="41"/>
      <c r="IK56" s="41"/>
      <c r="IL56" s="41"/>
      <c r="IM56" s="41"/>
      <c r="IN56" s="41"/>
      <c r="IO56" s="41"/>
    </row>
    <row r="57" spans="1:249" ht="12.75" customHeight="1" x14ac:dyDescent="0.35">
      <c r="A57" s="74" t="s">
        <v>1205</v>
      </c>
      <c r="B57" s="38"/>
      <c r="C57" s="135"/>
      <c r="D57" s="136"/>
      <c r="E57" s="251"/>
      <c r="F57" s="252"/>
      <c r="G57" s="283"/>
      <c r="H57" s="284"/>
      <c r="I57" s="38"/>
      <c r="J57" s="38"/>
      <c r="L57" s="73"/>
      <c r="M57" s="262"/>
      <c r="N57" s="253"/>
      <c r="O57" s="254"/>
      <c r="P57" s="285"/>
      <c r="Q57" s="286"/>
      <c r="R57" s="263"/>
      <c r="S57" s="263"/>
      <c r="T57" s="276"/>
    </row>
    <row r="58" spans="1:249" ht="12.75" customHeight="1" x14ac:dyDescent="0.35">
      <c r="A58" s="114" t="s">
        <v>91</v>
      </c>
      <c r="B58" s="579" t="s">
        <v>135</v>
      </c>
      <c r="C58" s="580"/>
      <c r="D58" s="580"/>
      <c r="E58" s="580"/>
      <c r="F58" s="580"/>
      <c r="G58" s="580"/>
      <c r="H58" s="580"/>
      <c r="I58" s="580"/>
      <c r="J58" s="580"/>
      <c r="K58" s="580"/>
      <c r="L58" s="73"/>
      <c r="M58" s="262"/>
      <c r="N58" s="253"/>
      <c r="O58" s="254"/>
      <c r="P58" s="285"/>
      <c r="Q58" s="286"/>
      <c r="R58" s="263"/>
      <c r="S58" s="263"/>
      <c r="T58" s="276"/>
    </row>
    <row r="59" spans="1:249" x14ac:dyDescent="0.35">
      <c r="A59" s="41"/>
      <c r="B59" s="41"/>
      <c r="C59" s="41"/>
      <c r="D59" s="41"/>
      <c r="E59" s="301"/>
      <c r="F59" s="302"/>
      <c r="G59" s="302"/>
      <c r="H59" s="41"/>
      <c r="I59" s="41"/>
      <c r="J59" s="41"/>
      <c r="K59" s="41"/>
      <c r="L59" s="41"/>
      <c r="M59" s="303"/>
      <c r="N59" s="303"/>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row>
    <row r="60" spans="1:249" ht="52" x14ac:dyDescent="0.3">
      <c r="A60" s="41"/>
      <c r="D60" s="153" t="s">
        <v>136</v>
      </c>
      <c r="E60" s="154"/>
      <c r="F60" s="154"/>
      <c r="G60" s="154"/>
      <c r="H60" s="304" t="s">
        <v>137</v>
      </c>
      <c r="I60" s="304" t="s">
        <v>138</v>
      </c>
      <c r="J60" s="581" t="s">
        <v>139</v>
      </c>
      <c r="K60" s="582"/>
      <c r="M60" s="303"/>
      <c r="N60" s="303"/>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c r="EO60" s="41"/>
      <c r="EP60" s="41"/>
      <c r="EQ60" s="41"/>
      <c r="ER60" s="41"/>
      <c r="ES60" s="41"/>
      <c r="ET60" s="41"/>
      <c r="EU60" s="41"/>
      <c r="EV60" s="41"/>
      <c r="EW60" s="41"/>
      <c r="EX60" s="41"/>
      <c r="EY60" s="41"/>
      <c r="EZ60" s="41"/>
      <c r="FA60" s="41"/>
      <c r="FB60" s="41"/>
      <c r="FC60" s="41"/>
      <c r="FD60" s="41"/>
      <c r="FE60" s="41"/>
      <c r="FF60" s="41"/>
      <c r="FG60" s="41"/>
      <c r="FH60" s="41"/>
      <c r="FI60" s="41"/>
      <c r="FJ60" s="41"/>
      <c r="FK60" s="41"/>
      <c r="FL60" s="41"/>
      <c r="FM60" s="41"/>
      <c r="FN60" s="41"/>
      <c r="FO60" s="41"/>
      <c r="FP60" s="41"/>
      <c r="FQ60" s="41"/>
      <c r="FR60" s="41"/>
      <c r="FS60" s="41"/>
      <c r="FT60" s="41"/>
      <c r="FU60" s="41"/>
      <c r="FV60" s="41"/>
      <c r="FW60" s="41"/>
      <c r="FX60" s="41"/>
      <c r="FY60" s="41"/>
      <c r="FZ60" s="41"/>
      <c r="GA60" s="41"/>
      <c r="GB60" s="41"/>
      <c r="GC60" s="41"/>
      <c r="GD60" s="41"/>
      <c r="GE60" s="41"/>
      <c r="GF60" s="41"/>
      <c r="GG60" s="41"/>
      <c r="GH60" s="41"/>
      <c r="GI60" s="41"/>
      <c r="GJ60" s="41"/>
      <c r="GK60" s="41"/>
      <c r="GL60" s="41"/>
      <c r="GM60" s="41"/>
      <c r="GN60" s="41"/>
      <c r="GO60" s="41"/>
      <c r="GP60" s="41"/>
      <c r="GQ60" s="41"/>
      <c r="GR60" s="41"/>
      <c r="GS60" s="41"/>
      <c r="GT60" s="41"/>
      <c r="GU60" s="41"/>
      <c r="GV60" s="41"/>
      <c r="GW60" s="41"/>
      <c r="GX60" s="41"/>
      <c r="GY60" s="41"/>
      <c r="GZ60" s="41"/>
      <c r="HA60" s="41"/>
      <c r="HB60" s="41"/>
      <c r="HC60" s="41"/>
      <c r="HD60" s="41"/>
      <c r="HE60" s="41"/>
      <c r="HF60" s="41"/>
      <c r="HG60" s="41"/>
      <c r="HH60" s="41"/>
      <c r="HI60" s="41"/>
      <c r="HJ60" s="41"/>
      <c r="HK60" s="41"/>
      <c r="HL60" s="41"/>
      <c r="HM60" s="41"/>
      <c r="HN60" s="41"/>
      <c r="HO60" s="41"/>
      <c r="HP60" s="41"/>
      <c r="HQ60" s="41"/>
      <c r="HR60" s="41"/>
      <c r="HS60" s="41"/>
      <c r="HT60" s="41"/>
      <c r="HU60" s="41"/>
      <c r="HV60" s="41"/>
      <c r="HW60" s="41"/>
      <c r="HX60" s="41"/>
      <c r="HY60" s="41"/>
      <c r="HZ60" s="41"/>
      <c r="IA60" s="41"/>
      <c r="IB60" s="41"/>
      <c r="IC60" s="41"/>
      <c r="ID60" s="41"/>
      <c r="IE60" s="41"/>
      <c r="IF60" s="41"/>
      <c r="IG60" s="41"/>
      <c r="IH60" s="41"/>
      <c r="II60" s="41"/>
      <c r="IJ60" s="41"/>
      <c r="IK60" s="41"/>
      <c r="IL60" s="41"/>
      <c r="IM60" s="41"/>
      <c r="IN60" s="41"/>
      <c r="IO60" s="41"/>
    </row>
    <row r="61" spans="1:249" x14ac:dyDescent="0.35">
      <c r="A61" s="41"/>
      <c r="B61" s="90" t="s">
        <v>140</v>
      </c>
      <c r="C61" s="90"/>
      <c r="D61" s="156" t="s">
        <v>141</v>
      </c>
      <c r="E61" s="157" t="s">
        <v>142</v>
      </c>
      <c r="F61" s="158"/>
      <c r="G61" s="158"/>
      <c r="H61" s="305" t="s">
        <v>143</v>
      </c>
      <c r="I61" s="305" t="s">
        <v>144</v>
      </c>
      <c r="J61" s="156" t="s">
        <v>145</v>
      </c>
      <c r="K61" s="156" t="s">
        <v>146</v>
      </c>
      <c r="M61" s="303"/>
      <c r="N61" s="303"/>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c r="BR61" s="41"/>
      <c r="BS61" s="41"/>
      <c r="BT61" s="41"/>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c r="EO61" s="41"/>
      <c r="EP61" s="41"/>
      <c r="EQ61" s="41"/>
      <c r="ER61" s="41"/>
      <c r="ES61" s="41"/>
      <c r="ET61" s="41"/>
      <c r="EU61" s="41"/>
      <c r="EV61" s="41"/>
      <c r="EW61" s="41"/>
      <c r="EX61" s="41"/>
      <c r="EY61" s="41"/>
      <c r="EZ61" s="41"/>
      <c r="FA61" s="41"/>
      <c r="FB61" s="41"/>
      <c r="FC61" s="41"/>
      <c r="FD61" s="41"/>
      <c r="FE61" s="41"/>
      <c r="FF61" s="41"/>
      <c r="FG61" s="41"/>
      <c r="FH61" s="41"/>
      <c r="FI61" s="41"/>
      <c r="FJ61" s="41"/>
      <c r="FK61" s="41"/>
      <c r="FL61" s="41"/>
      <c r="FM61" s="41"/>
      <c r="FN61" s="41"/>
      <c r="FO61" s="41"/>
      <c r="FP61" s="41"/>
      <c r="FQ61" s="41"/>
      <c r="FR61" s="41"/>
      <c r="FS61" s="41"/>
      <c r="FT61" s="41"/>
      <c r="FU61" s="41"/>
      <c r="FV61" s="41"/>
      <c r="FW61" s="41"/>
      <c r="FX61" s="41"/>
      <c r="FY61" s="41"/>
      <c r="FZ61" s="41"/>
      <c r="GA61" s="41"/>
      <c r="GB61" s="41"/>
      <c r="GC61" s="41"/>
      <c r="GD61" s="41"/>
      <c r="GE61" s="41"/>
      <c r="GF61" s="41"/>
      <c r="GG61" s="41"/>
      <c r="GH61" s="41"/>
      <c r="GI61" s="41"/>
      <c r="GJ61" s="41"/>
      <c r="GK61" s="41"/>
      <c r="GL61" s="41"/>
      <c r="GM61" s="41"/>
      <c r="GN61" s="41"/>
      <c r="GO61" s="41"/>
      <c r="GP61" s="41"/>
      <c r="GQ61" s="41"/>
      <c r="GR61" s="41"/>
      <c r="GS61" s="41"/>
      <c r="GT61" s="41"/>
      <c r="GU61" s="41"/>
      <c r="GV61" s="41"/>
      <c r="GW61" s="41"/>
      <c r="GX61" s="41"/>
      <c r="GY61" s="41"/>
      <c r="GZ61" s="41"/>
      <c r="HA61" s="41"/>
      <c r="HB61" s="41"/>
      <c r="HC61" s="41"/>
      <c r="HD61" s="41"/>
      <c r="HE61" s="41"/>
      <c r="HF61" s="41"/>
      <c r="HG61" s="41"/>
      <c r="HH61" s="41"/>
      <c r="HI61" s="41"/>
      <c r="HJ61" s="41"/>
      <c r="HK61" s="41"/>
      <c r="HL61" s="41"/>
      <c r="HM61" s="41"/>
      <c r="HN61" s="41"/>
      <c r="HO61" s="41"/>
      <c r="HP61" s="41"/>
      <c r="HQ61" s="41"/>
      <c r="HR61" s="41"/>
      <c r="HS61" s="41"/>
      <c r="HT61" s="41"/>
      <c r="HU61" s="41"/>
      <c r="HV61" s="41"/>
      <c r="HW61" s="41"/>
      <c r="HX61" s="41"/>
      <c r="HY61" s="41"/>
      <c r="HZ61" s="41"/>
      <c r="IA61" s="41"/>
      <c r="IB61" s="41"/>
      <c r="IC61" s="41"/>
      <c r="ID61" s="41"/>
      <c r="IE61" s="41"/>
      <c r="IF61" s="41"/>
      <c r="IG61" s="41"/>
      <c r="IH61" s="41"/>
      <c r="II61" s="41"/>
      <c r="IJ61" s="41"/>
      <c r="IK61" s="41"/>
      <c r="IL61" s="41"/>
      <c r="IM61" s="41"/>
      <c r="IN61" s="41"/>
      <c r="IO61" s="41"/>
    </row>
    <row r="62" spans="1:249" x14ac:dyDescent="0.35">
      <c r="A62" s="41"/>
      <c r="B62" s="33" t="s">
        <v>152</v>
      </c>
      <c r="D62" s="178">
        <f>$E$34</f>
        <v>4.7213114754098368E-2</v>
      </c>
      <c r="E62" s="76" t="s">
        <v>153</v>
      </c>
      <c r="F62" s="169"/>
      <c r="G62" s="80"/>
      <c r="H62" s="170">
        <f>$G$11</f>
        <v>33</v>
      </c>
      <c r="I62" s="171">
        <f>$G$12</f>
        <v>289080</v>
      </c>
      <c r="J62" s="172">
        <f t="shared" ref="J62:J68" si="0">H62*D62</f>
        <v>1.5580327868852462</v>
      </c>
      <c r="K62" s="172">
        <f t="shared" ref="K62:K68" si="1">D62*I62/2000</f>
        <v>6.8241836065573782</v>
      </c>
      <c r="M62" s="303"/>
      <c r="N62" s="303"/>
      <c r="P62" s="35"/>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c r="EO62" s="41"/>
      <c r="EP62" s="41"/>
      <c r="EQ62" s="41"/>
      <c r="ER62" s="41"/>
      <c r="ES62" s="41"/>
      <c r="ET62" s="41"/>
      <c r="EU62" s="41"/>
      <c r="EV62" s="41"/>
      <c r="EW62" s="41"/>
      <c r="EX62" s="41"/>
      <c r="EY62" s="41"/>
      <c r="EZ62" s="41"/>
      <c r="FA62" s="41"/>
      <c r="FB62" s="41"/>
      <c r="FC62" s="41"/>
      <c r="FD62" s="41"/>
      <c r="FE62" s="41"/>
      <c r="FF62" s="41"/>
      <c r="FG62" s="41"/>
      <c r="FH62" s="41"/>
      <c r="FI62" s="41"/>
      <c r="FJ62" s="41"/>
      <c r="FK62" s="41"/>
      <c r="FL62" s="41"/>
      <c r="FM62" s="41"/>
      <c r="FN62" s="41"/>
      <c r="FO62" s="41"/>
      <c r="FP62" s="41"/>
      <c r="FQ62" s="41"/>
      <c r="FR62" s="41"/>
      <c r="FS62" s="41"/>
      <c r="FT62" s="41"/>
      <c r="FU62" s="41"/>
      <c r="FV62" s="41"/>
      <c r="FW62" s="41"/>
      <c r="FX62" s="41"/>
      <c r="FY62" s="41"/>
      <c r="FZ62" s="41"/>
      <c r="GA62" s="41"/>
      <c r="GB62" s="41"/>
      <c r="GC62" s="41"/>
      <c r="GD62" s="41"/>
      <c r="GE62" s="41"/>
      <c r="GF62" s="41"/>
      <c r="GG62" s="41"/>
      <c r="GH62" s="41"/>
      <c r="GI62" s="41"/>
      <c r="GJ62" s="41"/>
      <c r="GK62" s="41"/>
      <c r="GL62" s="41"/>
      <c r="GM62" s="41"/>
      <c r="GN62" s="41"/>
      <c r="GO62" s="41"/>
      <c r="GP62" s="41"/>
      <c r="GQ62" s="41"/>
      <c r="GR62" s="41"/>
      <c r="GS62" s="41"/>
      <c r="GT62" s="41"/>
      <c r="GU62" s="41"/>
      <c r="GV62" s="41"/>
      <c r="GW62" s="41"/>
      <c r="GX62" s="41"/>
      <c r="GY62" s="41"/>
      <c r="GZ62" s="41"/>
      <c r="HA62" s="41"/>
      <c r="HB62" s="41"/>
      <c r="HC62" s="41"/>
      <c r="HD62" s="41"/>
      <c r="HE62" s="41"/>
      <c r="HF62" s="41"/>
      <c r="HG62" s="41"/>
      <c r="HH62" s="41"/>
      <c r="HI62" s="41"/>
      <c r="HJ62" s="41"/>
      <c r="HK62" s="41"/>
      <c r="HL62" s="41"/>
      <c r="HM62" s="41"/>
      <c r="HN62" s="41"/>
      <c r="HO62" s="41"/>
      <c r="HP62" s="41"/>
      <c r="HQ62" s="41"/>
      <c r="HR62" s="41"/>
      <c r="HS62" s="41"/>
      <c r="HT62" s="41"/>
      <c r="HU62" s="41"/>
      <c r="HV62" s="41"/>
      <c r="HW62" s="41"/>
      <c r="HX62" s="41"/>
      <c r="HY62" s="41"/>
      <c r="HZ62" s="41"/>
      <c r="IA62" s="41"/>
      <c r="IB62" s="41"/>
      <c r="IC62" s="41"/>
      <c r="ID62" s="41"/>
      <c r="IE62" s="41"/>
      <c r="IF62" s="41"/>
      <c r="IG62" s="41"/>
      <c r="IH62" s="41"/>
      <c r="II62" s="41"/>
      <c r="IJ62" s="41"/>
      <c r="IK62" s="41"/>
      <c r="IL62" s="41"/>
      <c r="IM62" s="41"/>
      <c r="IN62" s="41"/>
      <c r="IO62" s="41"/>
    </row>
    <row r="63" spans="1:249" x14ac:dyDescent="0.35">
      <c r="A63" s="41"/>
      <c r="B63" s="33" t="s">
        <v>154</v>
      </c>
      <c r="C63" s="41"/>
      <c r="D63" s="178">
        <f>$E$36</f>
        <v>2.4078688524590167E-2</v>
      </c>
      <c r="E63" s="76" t="s">
        <v>155</v>
      </c>
      <c r="F63" s="302"/>
      <c r="G63" s="302"/>
      <c r="H63" s="170">
        <f t="shared" ref="H63:H68" si="2">$G$11</f>
        <v>33</v>
      </c>
      <c r="I63" s="171">
        <f t="shared" ref="I63:I68" si="3">$G$12</f>
        <v>289080</v>
      </c>
      <c r="J63" s="172">
        <f t="shared" si="0"/>
        <v>0.79459672131147552</v>
      </c>
      <c r="K63" s="172">
        <f t="shared" si="1"/>
        <v>3.4803336393442628</v>
      </c>
      <c r="L63" s="41"/>
      <c r="M63" s="303"/>
      <c r="N63" s="303"/>
      <c r="P63" s="35"/>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c r="EO63" s="41"/>
      <c r="EP63" s="41"/>
      <c r="EQ63" s="41"/>
      <c r="ER63" s="41"/>
      <c r="ES63" s="41"/>
      <c r="ET63" s="41"/>
      <c r="EU63" s="41"/>
      <c r="EV63" s="41"/>
      <c r="EW63" s="41"/>
      <c r="EX63" s="41"/>
      <c r="EY63" s="41"/>
      <c r="EZ63" s="41"/>
      <c r="FA63" s="41"/>
      <c r="FB63" s="41"/>
      <c r="FC63" s="41"/>
      <c r="FD63" s="41"/>
      <c r="FE63" s="41"/>
      <c r="FF63" s="41"/>
      <c r="FG63" s="41"/>
      <c r="FH63" s="41"/>
      <c r="FI63" s="41"/>
      <c r="FJ63" s="41"/>
      <c r="FK63" s="41"/>
      <c r="FL63" s="41"/>
      <c r="FM63" s="41"/>
      <c r="FN63" s="41"/>
      <c r="FO63" s="41"/>
      <c r="FP63" s="41"/>
      <c r="FQ63" s="41"/>
      <c r="FR63" s="41"/>
      <c r="FS63" s="41"/>
      <c r="FT63" s="41"/>
      <c r="FU63" s="41"/>
      <c r="FV63" s="41"/>
      <c r="FW63" s="41"/>
      <c r="FX63" s="41"/>
      <c r="FY63" s="41"/>
      <c r="FZ63" s="41"/>
      <c r="GA63" s="41"/>
      <c r="GB63" s="41"/>
      <c r="GC63" s="41"/>
      <c r="GD63" s="41"/>
      <c r="GE63" s="41"/>
      <c r="GF63" s="41"/>
      <c r="GG63" s="41"/>
      <c r="GH63" s="41"/>
      <c r="GI63" s="41"/>
      <c r="GJ63" s="41"/>
      <c r="GK63" s="41"/>
      <c r="GL63" s="41"/>
      <c r="GM63" s="41"/>
      <c r="GN63" s="41"/>
      <c r="GO63" s="41"/>
      <c r="GP63" s="41"/>
      <c r="GQ63" s="41"/>
      <c r="GR63" s="41"/>
      <c r="GS63" s="41"/>
      <c r="GT63" s="41"/>
      <c r="GU63" s="41"/>
      <c r="GV63" s="41"/>
      <c r="GW63" s="41"/>
      <c r="GX63" s="41"/>
      <c r="GY63" s="41"/>
      <c r="GZ63" s="41"/>
      <c r="HA63" s="41"/>
      <c r="HB63" s="41"/>
      <c r="HC63" s="41"/>
      <c r="HD63" s="41"/>
      <c r="HE63" s="41"/>
      <c r="HF63" s="41"/>
      <c r="HG63" s="41"/>
      <c r="HH63" s="41"/>
      <c r="HI63" s="41"/>
      <c r="HJ63" s="41"/>
      <c r="HK63" s="41"/>
      <c r="HL63" s="41"/>
      <c r="HM63" s="41"/>
      <c r="HN63" s="41"/>
      <c r="HO63" s="41"/>
      <c r="HP63" s="41"/>
      <c r="HQ63" s="41"/>
      <c r="HR63" s="41"/>
      <c r="HS63" s="41"/>
      <c r="HT63" s="41"/>
      <c r="HU63" s="41"/>
      <c r="HV63" s="41"/>
      <c r="HW63" s="41"/>
      <c r="HX63" s="41"/>
      <c r="HY63" s="41"/>
      <c r="HZ63" s="41"/>
      <c r="IA63" s="41"/>
      <c r="IB63" s="41"/>
      <c r="IC63" s="41"/>
      <c r="ID63" s="41"/>
      <c r="IE63" s="41"/>
      <c r="IF63" s="41"/>
      <c r="IG63" s="41"/>
      <c r="IH63" s="41"/>
      <c r="II63" s="41"/>
      <c r="IJ63" s="41"/>
      <c r="IK63" s="41"/>
      <c r="IL63" s="41"/>
      <c r="IM63" s="41"/>
      <c r="IN63" s="41"/>
      <c r="IO63" s="41"/>
    </row>
    <row r="64" spans="1:249" x14ac:dyDescent="0.35">
      <c r="A64" s="41"/>
      <c r="B64" s="33" t="s">
        <v>156</v>
      </c>
      <c r="C64" s="41"/>
      <c r="D64" s="307">
        <f>$E$38</f>
        <v>7.0819672131147548E-3</v>
      </c>
      <c r="E64" s="76" t="s">
        <v>155</v>
      </c>
      <c r="F64" s="302"/>
      <c r="G64" s="302"/>
      <c r="H64" s="170">
        <f t="shared" si="2"/>
        <v>33</v>
      </c>
      <c r="I64" s="171">
        <f t="shared" si="3"/>
        <v>289080</v>
      </c>
      <c r="J64" s="172">
        <f t="shared" si="0"/>
        <v>0.2337049180327869</v>
      </c>
      <c r="K64" s="172">
        <f t="shared" si="1"/>
        <v>1.0236275409836066</v>
      </c>
      <c r="L64" s="41"/>
      <c r="M64" s="303"/>
      <c r="N64" s="303"/>
      <c r="P64" s="35"/>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c r="BJ64" s="41"/>
      <c r="BK64" s="41"/>
      <c r="BL64" s="41"/>
      <c r="BM64" s="41"/>
      <c r="BN64" s="41"/>
      <c r="BO64" s="41"/>
      <c r="BP64" s="41"/>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c r="EO64" s="41"/>
      <c r="EP64" s="41"/>
      <c r="EQ64" s="41"/>
      <c r="ER64" s="41"/>
      <c r="ES64" s="41"/>
      <c r="ET64" s="41"/>
      <c r="EU64" s="41"/>
      <c r="EV64" s="41"/>
      <c r="EW64" s="41"/>
      <c r="EX64" s="41"/>
      <c r="EY64" s="41"/>
      <c r="EZ64" s="41"/>
      <c r="FA64" s="41"/>
      <c r="FB64" s="41"/>
      <c r="FC64" s="41"/>
      <c r="FD64" s="41"/>
      <c r="FE64" s="41"/>
      <c r="FF64" s="41"/>
      <c r="FG64" s="41"/>
      <c r="FH64" s="41"/>
      <c r="FI64" s="41"/>
      <c r="FJ64" s="41"/>
      <c r="FK64" s="41"/>
      <c r="FL64" s="41"/>
      <c r="FM64" s="41"/>
      <c r="FN64" s="41"/>
      <c r="FO64" s="41"/>
      <c r="FP64" s="41"/>
      <c r="FQ64" s="41"/>
      <c r="FR64" s="41"/>
      <c r="FS64" s="41"/>
      <c r="FT64" s="41"/>
      <c r="FU64" s="41"/>
      <c r="FV64" s="41"/>
      <c r="FW64" s="41"/>
      <c r="FX64" s="41"/>
      <c r="FY64" s="41"/>
      <c r="FZ64" s="41"/>
      <c r="GA64" s="41"/>
      <c r="GB64" s="41"/>
      <c r="GC64" s="41"/>
      <c r="GD64" s="41"/>
      <c r="GE64" s="41"/>
      <c r="GF64" s="41"/>
      <c r="GG64" s="41"/>
      <c r="GH64" s="41"/>
      <c r="GI64" s="41"/>
      <c r="GJ64" s="41"/>
      <c r="GK64" s="41"/>
      <c r="GL64" s="41"/>
      <c r="GM64" s="41"/>
      <c r="GN64" s="41"/>
      <c r="GO64" s="41"/>
      <c r="GP64" s="41"/>
      <c r="GQ64" s="41"/>
      <c r="GR64" s="41"/>
      <c r="GS64" s="41"/>
      <c r="GT64" s="41"/>
      <c r="GU64" s="41"/>
      <c r="GV64" s="41"/>
      <c r="GW64" s="41"/>
      <c r="GX64" s="41"/>
      <c r="GY64" s="41"/>
      <c r="GZ64" s="41"/>
      <c r="HA64" s="41"/>
      <c r="HB64" s="41"/>
      <c r="HC64" s="41"/>
      <c r="HD64" s="41"/>
      <c r="HE64" s="41"/>
      <c r="HF64" s="41"/>
      <c r="HG64" s="41"/>
      <c r="HH64" s="41"/>
      <c r="HI64" s="41"/>
      <c r="HJ64" s="41"/>
      <c r="HK64" s="41"/>
      <c r="HL64" s="41"/>
      <c r="HM64" s="41"/>
      <c r="HN64" s="41"/>
      <c r="HO64" s="41"/>
      <c r="HP64" s="41"/>
      <c r="HQ64" s="41"/>
      <c r="HR64" s="41"/>
      <c r="HS64" s="41"/>
      <c r="HT64" s="41"/>
      <c r="HU64" s="41"/>
      <c r="HV64" s="41"/>
      <c r="HW64" s="41"/>
      <c r="HX64" s="41"/>
      <c r="HY64" s="41"/>
      <c r="HZ64" s="41"/>
      <c r="IA64" s="41"/>
      <c r="IB64" s="41"/>
      <c r="IC64" s="41"/>
      <c r="ID64" s="41"/>
      <c r="IE64" s="41"/>
      <c r="IF64" s="41"/>
      <c r="IG64" s="41"/>
      <c r="IH64" s="41"/>
      <c r="II64" s="41"/>
      <c r="IJ64" s="41"/>
      <c r="IK64" s="41"/>
      <c r="IL64" s="41"/>
      <c r="IM64" s="41"/>
      <c r="IN64" s="41"/>
      <c r="IO64" s="41"/>
    </row>
    <row r="65" spans="1:249" x14ac:dyDescent="0.35">
      <c r="A65" s="41"/>
      <c r="B65" s="33" t="s">
        <v>157</v>
      </c>
      <c r="D65" s="306">
        <f>E50</f>
        <v>7.0819672131147552E-4</v>
      </c>
      <c r="E65" s="76" t="s">
        <v>158</v>
      </c>
      <c r="F65" s="169"/>
      <c r="G65" s="80"/>
      <c r="H65" s="170">
        <f>$G$11</f>
        <v>33</v>
      </c>
      <c r="I65" s="171">
        <f>$G$12</f>
        <v>289080</v>
      </c>
      <c r="J65" s="178">
        <f>H65*D65</f>
        <v>2.3370491803278694E-2</v>
      </c>
      <c r="K65" s="172">
        <f t="shared" si="1"/>
        <v>0.10236275409836067</v>
      </c>
      <c r="M65" s="303"/>
      <c r="N65" s="303"/>
      <c r="P65" s="35"/>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c r="EO65" s="41"/>
      <c r="EP65" s="41"/>
      <c r="EQ65" s="41"/>
      <c r="ER65" s="41"/>
      <c r="ES65" s="41"/>
      <c r="ET65" s="41"/>
      <c r="EU65" s="41"/>
      <c r="EV65" s="41"/>
      <c r="EW65" s="41"/>
      <c r="EX65" s="41"/>
      <c r="EY65" s="41"/>
      <c r="EZ65" s="41"/>
      <c r="FA65" s="41"/>
      <c r="FB65" s="41"/>
      <c r="FC65" s="41"/>
      <c r="FD65" s="41"/>
      <c r="FE65" s="41"/>
      <c r="FF65" s="41"/>
      <c r="FG65" s="41"/>
      <c r="FH65" s="41"/>
      <c r="FI65" s="41"/>
      <c r="FJ65" s="41"/>
      <c r="FK65" s="41"/>
      <c r="FL65" s="41"/>
      <c r="FM65" s="41"/>
      <c r="FN65" s="41"/>
      <c r="FO65" s="41"/>
      <c r="FP65" s="41"/>
      <c r="FQ65" s="41"/>
      <c r="FR65" s="41"/>
      <c r="FS65" s="41"/>
      <c r="FT65" s="41"/>
      <c r="FU65" s="41"/>
      <c r="FV65" s="41"/>
      <c r="FW65" s="41"/>
      <c r="FX65" s="41"/>
      <c r="FY65" s="41"/>
      <c r="FZ65" s="41"/>
      <c r="GA65" s="41"/>
      <c r="GB65" s="41"/>
      <c r="GC65" s="41"/>
      <c r="GD65" s="41"/>
      <c r="GE65" s="41"/>
      <c r="GF65" s="41"/>
      <c r="GG65" s="41"/>
      <c r="GH65" s="41"/>
      <c r="GI65" s="41"/>
      <c r="GJ65" s="41"/>
      <c r="GK65" s="41"/>
      <c r="GL65" s="41"/>
      <c r="GM65" s="41"/>
      <c r="GN65" s="41"/>
      <c r="GO65" s="41"/>
      <c r="GP65" s="41"/>
      <c r="GQ65" s="41"/>
      <c r="GR65" s="41"/>
      <c r="GS65" s="41"/>
      <c r="GT65" s="41"/>
      <c r="GU65" s="41"/>
      <c r="GV65" s="41"/>
      <c r="GW65" s="41"/>
      <c r="GX65" s="41"/>
      <c r="GY65" s="41"/>
      <c r="GZ65" s="41"/>
      <c r="HA65" s="41"/>
      <c r="HB65" s="41"/>
      <c r="HC65" s="41"/>
      <c r="HD65" s="41"/>
      <c r="HE65" s="41"/>
      <c r="HF65" s="41"/>
      <c r="HG65" s="41"/>
      <c r="HH65" s="41"/>
      <c r="HI65" s="41"/>
      <c r="HJ65" s="41"/>
      <c r="HK65" s="41"/>
      <c r="HL65" s="41"/>
      <c r="HM65" s="41"/>
      <c r="HN65" s="41"/>
      <c r="HO65" s="41"/>
      <c r="HP65" s="41"/>
      <c r="HQ65" s="41"/>
      <c r="HR65" s="41"/>
      <c r="HS65" s="41"/>
      <c r="HT65" s="41"/>
      <c r="HU65" s="41"/>
      <c r="HV65" s="41"/>
      <c r="HW65" s="41"/>
      <c r="HX65" s="41"/>
      <c r="HY65" s="41"/>
      <c r="HZ65" s="41"/>
      <c r="IA65" s="41"/>
      <c r="IB65" s="41"/>
      <c r="IC65" s="41"/>
      <c r="ID65" s="41"/>
      <c r="IE65" s="41"/>
      <c r="IF65" s="41"/>
      <c r="IG65" s="41"/>
      <c r="IH65" s="41"/>
      <c r="II65" s="41"/>
      <c r="IJ65" s="41"/>
      <c r="IK65" s="41"/>
      <c r="IL65" s="41"/>
      <c r="IM65" s="41"/>
      <c r="IN65" s="41"/>
      <c r="IO65" s="41"/>
    </row>
    <row r="66" spans="1:249" x14ac:dyDescent="0.35">
      <c r="A66" s="41"/>
      <c r="B66" s="33" t="s">
        <v>159</v>
      </c>
      <c r="C66" s="41"/>
      <c r="D66" s="306">
        <f>E51</f>
        <v>1.6524590163934432E-3</v>
      </c>
      <c r="E66" s="76" t="s">
        <v>158</v>
      </c>
      <c r="F66" s="302"/>
      <c r="G66" s="302"/>
      <c r="H66" s="170">
        <f t="shared" si="2"/>
        <v>33</v>
      </c>
      <c r="I66" s="171">
        <f t="shared" si="3"/>
        <v>289080</v>
      </c>
      <c r="J66" s="306">
        <f t="shared" si="0"/>
        <v>5.4531147540983628E-2</v>
      </c>
      <c r="K66" s="178">
        <f t="shared" si="1"/>
        <v>0.2388464262295083</v>
      </c>
      <c r="L66" s="41"/>
      <c r="M66" s="303"/>
      <c r="N66" s="303"/>
      <c r="P66" s="35"/>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41"/>
      <c r="FF66" s="41"/>
      <c r="FG66" s="41"/>
      <c r="FH66" s="41"/>
      <c r="FI66" s="41"/>
      <c r="FJ66" s="41"/>
      <c r="FK66" s="41"/>
      <c r="FL66" s="41"/>
      <c r="FM66" s="41"/>
      <c r="FN66" s="41"/>
      <c r="FO66" s="41"/>
      <c r="FP66" s="41"/>
      <c r="FQ66" s="41"/>
      <c r="FR66" s="41"/>
      <c r="FS66" s="41"/>
      <c r="FT66" s="41"/>
      <c r="FU66" s="41"/>
      <c r="FV66" s="41"/>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row>
    <row r="67" spans="1:249" x14ac:dyDescent="0.35">
      <c r="A67" s="41"/>
      <c r="B67" s="33" t="s">
        <v>160</v>
      </c>
      <c r="C67" s="41"/>
      <c r="D67" s="306">
        <f>E52</f>
        <v>2.360655737704919E-4</v>
      </c>
      <c r="E67" s="76" t="s">
        <v>158</v>
      </c>
      <c r="F67" s="302"/>
      <c r="G67" s="302"/>
      <c r="H67" s="170">
        <f t="shared" si="2"/>
        <v>33</v>
      </c>
      <c r="I67" s="171">
        <f t="shared" si="3"/>
        <v>289080</v>
      </c>
      <c r="J67" s="306">
        <f>H67*D67</f>
        <v>7.7901639344262327E-3</v>
      </c>
      <c r="K67" s="178">
        <f t="shared" si="1"/>
        <v>3.4120918032786898E-2</v>
      </c>
      <c r="L67" s="41"/>
      <c r="M67" s="303"/>
      <c r="N67" s="303"/>
      <c r="P67" s="35"/>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41"/>
      <c r="FF67" s="41"/>
      <c r="FG67" s="41"/>
      <c r="FH67" s="41"/>
      <c r="FI67" s="41"/>
      <c r="FJ67" s="41"/>
      <c r="FK67" s="41"/>
      <c r="FL67" s="41"/>
      <c r="FM67" s="41"/>
      <c r="FN67" s="41"/>
      <c r="FO67" s="41"/>
      <c r="FP67" s="41"/>
      <c r="FQ67" s="41"/>
      <c r="FR67" s="41"/>
      <c r="FS67" s="41"/>
      <c r="FT67" s="41"/>
      <c r="FU67" s="41"/>
      <c r="FV67" s="41"/>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row>
    <row r="68" spans="1:249" x14ac:dyDescent="0.35">
      <c r="A68" s="41"/>
      <c r="B68" s="33" t="s">
        <v>161</v>
      </c>
      <c r="C68" s="41"/>
      <c r="D68" s="306">
        <f>SUM(D65:D66)</f>
        <v>2.3606557377049186E-3</v>
      </c>
      <c r="E68" s="76" t="s">
        <v>162</v>
      </c>
      <c r="F68" s="302"/>
      <c r="G68" s="302"/>
      <c r="H68" s="170">
        <f t="shared" si="2"/>
        <v>33</v>
      </c>
      <c r="I68" s="171">
        <f t="shared" si="3"/>
        <v>289080</v>
      </c>
      <c r="J68" s="306">
        <f t="shared" si="0"/>
        <v>7.7901639344262308E-2</v>
      </c>
      <c r="K68" s="178">
        <f t="shared" si="1"/>
        <v>0.3412091803278689</v>
      </c>
      <c r="L68" s="41"/>
      <c r="M68" s="303"/>
      <c r="N68" s="303"/>
      <c r="P68" s="35"/>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41"/>
      <c r="FF68" s="41"/>
      <c r="FG68" s="41"/>
      <c r="FH68" s="41"/>
      <c r="FI68" s="41"/>
      <c r="FJ68" s="41"/>
      <c r="FK68" s="41"/>
      <c r="FL68" s="41"/>
      <c r="FM68" s="41"/>
      <c r="FN68" s="41"/>
      <c r="FO68" s="41"/>
      <c r="FP68" s="41"/>
      <c r="FQ68" s="41"/>
      <c r="FR68" s="41"/>
      <c r="FS68" s="41"/>
      <c r="FT68" s="41"/>
      <c r="FU68" s="41"/>
      <c r="FV68" s="41"/>
      <c r="FW68" s="41"/>
      <c r="FX68" s="41"/>
      <c r="FY68" s="41"/>
      <c r="FZ68" s="41"/>
      <c r="GA68" s="41"/>
      <c r="GB68" s="41"/>
      <c r="GC68" s="41"/>
      <c r="GD68" s="41"/>
      <c r="GE68" s="41"/>
      <c r="GF68" s="41"/>
      <c r="GG68" s="41"/>
      <c r="GH68" s="41"/>
      <c r="GI68" s="41"/>
      <c r="GJ68" s="41"/>
      <c r="GK68" s="41"/>
      <c r="GL68" s="41"/>
      <c r="GM68" s="41"/>
      <c r="GN68" s="41"/>
      <c r="GO68" s="41"/>
      <c r="GP68" s="41"/>
      <c r="GQ68" s="41"/>
      <c r="GR68" s="41"/>
      <c r="GS68" s="41"/>
      <c r="GT68" s="41"/>
      <c r="GU68" s="41"/>
      <c r="GV68" s="41"/>
      <c r="GW68" s="41"/>
      <c r="GX68" s="41"/>
      <c r="GY68" s="41"/>
      <c r="GZ68" s="41"/>
      <c r="HA68" s="41"/>
      <c r="HB68" s="41"/>
      <c r="HC68" s="41"/>
      <c r="HD68" s="41"/>
      <c r="HE68" s="41"/>
      <c r="HF68" s="41"/>
      <c r="HG68" s="41"/>
      <c r="HH68" s="41"/>
      <c r="HI68" s="41"/>
      <c r="HJ68" s="41"/>
      <c r="HK68" s="41"/>
      <c r="HL68" s="41"/>
      <c r="HM68" s="41"/>
      <c r="HN68" s="41"/>
      <c r="HO68" s="41"/>
      <c r="HP68" s="41"/>
      <c r="HQ68" s="41"/>
      <c r="HR68" s="41"/>
      <c r="HS68" s="41"/>
      <c r="HT68" s="41"/>
      <c r="HU68" s="41"/>
      <c r="HV68" s="41"/>
      <c r="HW68" s="41"/>
      <c r="HX68" s="41"/>
      <c r="HY68" s="41"/>
      <c r="HZ68" s="41"/>
      <c r="IA68" s="41"/>
      <c r="IB68" s="41"/>
      <c r="IC68" s="41"/>
      <c r="ID68" s="41"/>
      <c r="IE68" s="41"/>
      <c r="IF68" s="41"/>
      <c r="IG68" s="41"/>
      <c r="IH68" s="41"/>
      <c r="II68" s="41"/>
      <c r="IJ68" s="41"/>
      <c r="IK68" s="41"/>
      <c r="IL68" s="41"/>
      <c r="IM68" s="41"/>
      <c r="IN68" s="41"/>
      <c r="IO68" s="41"/>
    </row>
    <row r="69" spans="1:249" x14ac:dyDescent="0.35">
      <c r="A69" s="41"/>
      <c r="B69" s="41"/>
      <c r="C69" s="41"/>
      <c r="D69" s="41"/>
      <c r="E69" s="301"/>
      <c r="F69" s="302"/>
      <c r="G69" s="302"/>
      <c r="H69" s="41"/>
      <c r="I69" s="41"/>
      <c r="J69" s="41"/>
      <c r="K69" s="41"/>
      <c r="L69" s="41"/>
      <c r="M69" s="303"/>
      <c r="N69" s="303"/>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41"/>
      <c r="FF69" s="41"/>
      <c r="FG69" s="41"/>
      <c r="FH69" s="41"/>
      <c r="FI69" s="41"/>
      <c r="FJ69" s="41"/>
      <c r="FK69" s="41"/>
      <c r="FL69" s="41"/>
      <c r="FM69" s="41"/>
      <c r="FN69" s="41"/>
      <c r="FO69" s="41"/>
      <c r="FP69" s="41"/>
      <c r="FQ69" s="41"/>
      <c r="FR69" s="41"/>
      <c r="FS69" s="41"/>
      <c r="FT69" s="41"/>
      <c r="FU69" s="41"/>
      <c r="FV69" s="41"/>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c r="HK69" s="41"/>
      <c r="HL69" s="41"/>
      <c r="HM69" s="41"/>
      <c r="HN69" s="41"/>
      <c r="HO69" s="41"/>
      <c r="HP69" s="41"/>
      <c r="HQ69" s="41"/>
      <c r="HR69" s="41"/>
      <c r="HS69" s="41"/>
      <c r="HT69" s="41"/>
      <c r="HU69" s="41"/>
      <c r="HV69" s="41"/>
      <c r="HW69" s="41"/>
      <c r="HX69" s="41"/>
      <c r="HY69" s="41"/>
      <c r="HZ69" s="41"/>
      <c r="IA69" s="41"/>
      <c r="IB69" s="41"/>
      <c r="IC69" s="41"/>
      <c r="ID69" s="41"/>
      <c r="IE69" s="41"/>
      <c r="IF69" s="41"/>
      <c r="IG69" s="41"/>
      <c r="IH69" s="41"/>
      <c r="II69" s="41"/>
      <c r="IJ69" s="41"/>
      <c r="IK69" s="41"/>
      <c r="IL69" s="41"/>
      <c r="IM69" s="41"/>
      <c r="IN69" s="41"/>
      <c r="IO69" s="41"/>
    </row>
    <row r="70" spans="1:249" ht="7.5" customHeight="1" x14ac:dyDescent="0.35">
      <c r="A70" s="189"/>
      <c r="B70" s="189"/>
      <c r="C70" s="189"/>
      <c r="D70" s="189"/>
      <c r="E70" s="189"/>
      <c r="F70" s="189"/>
      <c r="G70" s="189"/>
      <c r="H70" s="189"/>
      <c r="I70" s="189"/>
      <c r="J70" s="189"/>
      <c r="K70" s="189"/>
      <c r="L70" s="189"/>
      <c r="M70" s="308"/>
      <c r="N70" s="308"/>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189"/>
      <c r="AR70" s="189"/>
      <c r="AS70" s="189"/>
      <c r="AT70" s="189"/>
      <c r="AU70" s="189"/>
      <c r="AV70" s="189"/>
      <c r="AW70" s="189"/>
      <c r="AX70" s="189"/>
      <c r="AY70" s="189"/>
      <c r="AZ70" s="189"/>
      <c r="BA70" s="189"/>
      <c r="BB70" s="189"/>
      <c r="BC70" s="189"/>
      <c r="BD70" s="189"/>
      <c r="BE70" s="189"/>
      <c r="BF70" s="189"/>
      <c r="BG70" s="189"/>
      <c r="BH70" s="189"/>
      <c r="BI70" s="189"/>
      <c r="BJ70" s="189"/>
      <c r="BK70" s="189"/>
      <c r="BL70" s="189"/>
      <c r="BM70" s="189"/>
      <c r="BN70" s="189"/>
      <c r="BO70" s="189"/>
      <c r="BP70" s="189"/>
      <c r="BQ70" s="189"/>
      <c r="BR70" s="189"/>
      <c r="BS70" s="189"/>
      <c r="BT70" s="189"/>
      <c r="BU70" s="189"/>
      <c r="BV70" s="189"/>
      <c r="BW70" s="189"/>
      <c r="BX70" s="189"/>
      <c r="BY70" s="189"/>
      <c r="BZ70" s="189"/>
      <c r="CA70" s="189"/>
      <c r="CB70" s="189"/>
      <c r="CC70" s="189"/>
      <c r="CD70" s="189"/>
      <c r="CE70" s="189"/>
      <c r="CF70" s="189"/>
      <c r="CG70" s="189"/>
      <c r="CH70" s="189"/>
      <c r="CI70" s="189"/>
      <c r="CJ70" s="189"/>
      <c r="CK70" s="189"/>
      <c r="CL70" s="189"/>
      <c r="CM70" s="189"/>
      <c r="CN70" s="189"/>
      <c r="CO70" s="189"/>
      <c r="CP70" s="189"/>
      <c r="CQ70" s="189"/>
      <c r="CR70" s="189"/>
      <c r="CS70" s="189"/>
      <c r="CT70" s="189"/>
      <c r="CU70" s="189"/>
      <c r="CV70" s="189"/>
      <c r="CW70" s="189"/>
      <c r="CX70" s="189"/>
      <c r="CY70" s="189"/>
      <c r="CZ70" s="189"/>
      <c r="DA70" s="189"/>
      <c r="DB70" s="189"/>
      <c r="DC70" s="189"/>
      <c r="DD70" s="189"/>
      <c r="DE70" s="189"/>
      <c r="DF70" s="189"/>
      <c r="DG70" s="189"/>
      <c r="DH70" s="189"/>
      <c r="DI70" s="189"/>
      <c r="DJ70" s="189"/>
      <c r="DK70" s="189"/>
      <c r="DL70" s="189"/>
      <c r="DM70" s="189"/>
      <c r="DN70" s="189"/>
      <c r="DO70" s="189"/>
      <c r="DP70" s="189"/>
      <c r="DQ70" s="189"/>
      <c r="DR70" s="189"/>
      <c r="DS70" s="189"/>
      <c r="DT70" s="189"/>
      <c r="DU70" s="189"/>
      <c r="DV70" s="189"/>
      <c r="DW70" s="189"/>
      <c r="DX70" s="189"/>
      <c r="DY70" s="189"/>
      <c r="DZ70" s="189"/>
      <c r="EA70" s="189"/>
      <c r="EB70" s="189"/>
      <c r="EC70" s="189"/>
      <c r="ED70" s="189"/>
      <c r="EE70" s="189"/>
      <c r="EF70" s="189"/>
      <c r="EG70" s="189"/>
      <c r="EH70" s="189"/>
      <c r="EI70" s="189"/>
      <c r="EJ70" s="189"/>
      <c r="EK70" s="189"/>
      <c r="EL70" s="189"/>
      <c r="EM70" s="189"/>
      <c r="EN70" s="189"/>
      <c r="EO70" s="189"/>
      <c r="EP70" s="189"/>
      <c r="EQ70" s="189"/>
      <c r="ER70" s="189"/>
      <c r="ES70" s="189"/>
      <c r="ET70" s="189"/>
      <c r="EU70" s="189"/>
      <c r="EV70" s="189"/>
      <c r="EW70" s="189"/>
      <c r="EX70" s="189"/>
      <c r="EY70" s="189"/>
      <c r="EZ70" s="189"/>
      <c r="FA70" s="189"/>
      <c r="FB70" s="189"/>
      <c r="FC70" s="189"/>
      <c r="FD70" s="189"/>
      <c r="FE70" s="189"/>
      <c r="FF70" s="189"/>
      <c r="FG70" s="189"/>
      <c r="FH70" s="189"/>
      <c r="FI70" s="189"/>
      <c r="FJ70" s="189"/>
      <c r="FK70" s="189"/>
      <c r="FL70" s="189"/>
      <c r="FM70" s="189"/>
      <c r="FN70" s="189"/>
      <c r="FO70" s="189"/>
      <c r="FP70" s="189"/>
      <c r="FQ70" s="189"/>
      <c r="FR70" s="189"/>
      <c r="FS70" s="189"/>
      <c r="FT70" s="189"/>
      <c r="FU70" s="189"/>
      <c r="FV70" s="189"/>
      <c r="FW70" s="189"/>
      <c r="FX70" s="189"/>
      <c r="FY70" s="189"/>
      <c r="FZ70" s="189"/>
      <c r="GA70" s="189"/>
      <c r="GB70" s="189"/>
      <c r="GC70" s="189"/>
      <c r="GD70" s="189"/>
      <c r="GE70" s="189"/>
      <c r="GF70" s="189"/>
      <c r="GG70" s="189"/>
      <c r="GH70" s="189"/>
      <c r="GI70" s="189"/>
      <c r="GJ70" s="189"/>
      <c r="GK70" s="189"/>
      <c r="GL70" s="189"/>
      <c r="GM70" s="189"/>
      <c r="GN70" s="189"/>
      <c r="GO70" s="189"/>
      <c r="GP70" s="189"/>
      <c r="GQ70" s="189"/>
      <c r="GR70" s="189"/>
      <c r="GS70" s="189"/>
      <c r="GT70" s="189"/>
      <c r="GU70" s="189"/>
      <c r="GV70" s="189"/>
      <c r="GW70" s="189"/>
      <c r="GX70" s="189"/>
      <c r="GY70" s="189"/>
      <c r="GZ70" s="189"/>
      <c r="HA70" s="189"/>
      <c r="HB70" s="189"/>
      <c r="HC70" s="189"/>
      <c r="HD70" s="189"/>
      <c r="HE70" s="189"/>
      <c r="HF70" s="189"/>
      <c r="HG70" s="189"/>
      <c r="HH70" s="189"/>
      <c r="HI70" s="189"/>
      <c r="HJ70" s="189"/>
      <c r="HK70" s="189"/>
      <c r="HL70" s="189"/>
      <c r="HM70" s="189"/>
      <c r="HN70" s="189"/>
      <c r="HO70" s="189"/>
      <c r="HP70" s="189"/>
      <c r="HQ70" s="189"/>
      <c r="HR70" s="189"/>
      <c r="HS70" s="189"/>
      <c r="HT70" s="189"/>
      <c r="HU70" s="189"/>
      <c r="HV70" s="189"/>
      <c r="HW70" s="189"/>
      <c r="HX70" s="189"/>
      <c r="HY70" s="189"/>
      <c r="HZ70" s="189"/>
      <c r="IA70" s="189"/>
      <c r="IB70" s="189"/>
      <c r="IC70" s="189"/>
      <c r="ID70" s="189"/>
      <c r="IE70" s="189"/>
      <c r="IF70" s="189"/>
      <c r="IG70" s="189"/>
      <c r="IH70" s="189"/>
      <c r="II70" s="189"/>
      <c r="IJ70" s="189"/>
      <c r="IK70" s="189"/>
      <c r="IL70" s="189"/>
      <c r="IM70" s="189"/>
      <c r="IN70" s="189"/>
      <c r="IO70" s="189"/>
    </row>
    <row r="71" spans="1:249" x14ac:dyDescent="0.35">
      <c r="E71" s="48"/>
      <c r="M71" s="82"/>
      <c r="N71" s="82"/>
    </row>
  </sheetData>
  <mergeCells count="49">
    <mergeCell ref="G23:K24"/>
    <mergeCell ref="B25:D25"/>
    <mergeCell ref="G25:K25"/>
    <mergeCell ref="A1:K1"/>
    <mergeCell ref="B3:K3"/>
    <mergeCell ref="B15:K15"/>
    <mergeCell ref="B16:K16"/>
    <mergeCell ref="B17:K17"/>
    <mergeCell ref="B18:K18"/>
    <mergeCell ref="B19:K19"/>
    <mergeCell ref="B22:D22"/>
    <mergeCell ref="G22:K22"/>
    <mergeCell ref="B26:D26"/>
    <mergeCell ref="G26:K26"/>
    <mergeCell ref="B27:D27"/>
    <mergeCell ref="G27:K27"/>
    <mergeCell ref="B28:D28"/>
    <mergeCell ref="G28:K28"/>
    <mergeCell ref="B46:D46"/>
    <mergeCell ref="G46:K46"/>
    <mergeCell ref="B50:D50"/>
    <mergeCell ref="G50:K50"/>
    <mergeCell ref="B29:D29"/>
    <mergeCell ref="G29:K29"/>
    <mergeCell ref="B35:D35"/>
    <mergeCell ref="G35:K35"/>
    <mergeCell ref="B37:D37"/>
    <mergeCell ref="G37:K37"/>
    <mergeCell ref="B34:D34"/>
    <mergeCell ref="G34:K34"/>
    <mergeCell ref="B36:D36"/>
    <mergeCell ref="G36:K36"/>
    <mergeCell ref="B38:D38"/>
    <mergeCell ref="G38:K38"/>
    <mergeCell ref="B42:K42"/>
    <mergeCell ref="B45:D45"/>
    <mergeCell ref="G45:K45"/>
    <mergeCell ref="B39:D39"/>
    <mergeCell ref="G39:K39"/>
    <mergeCell ref="B58:K58"/>
    <mergeCell ref="J60:K60"/>
    <mergeCell ref="B47:D47"/>
    <mergeCell ref="G47:K47"/>
    <mergeCell ref="B48:D48"/>
    <mergeCell ref="G48:K48"/>
    <mergeCell ref="B51:D51"/>
    <mergeCell ref="G51:K51"/>
    <mergeCell ref="B52:D52"/>
    <mergeCell ref="G52:K52"/>
  </mergeCells>
  <pageMargins left="0.7" right="0.3" top="0.7" bottom="0.7" header="0.3" footer="0.3"/>
  <pageSetup scale="88" fitToHeight="0" orientation="portrait" r:id="rId1"/>
  <headerFooter scaleWithDoc="0">
    <oddHeader>&amp;L&amp;"Arial Narrow,Bold"Appendix A - Emission Calculations&amp;R&amp;"Arial Narrow,Bold"Scrap Processing System</oddHeader>
    <oddFooter>&amp;C&amp;"Arial Narrow,Bold"Page &amp;P of &amp;N</oddFooter>
  </headerFooter>
  <rowBreaks count="2" manualBreakCount="2">
    <brk id="20" max="11" man="1"/>
    <brk id="203"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8B655-D512-4B98-B8BE-7A0EA79EB4C6}">
  <sheetPr codeName="Sheet14">
    <tabColor rgb="FF00B050"/>
    <pageSetUpPr fitToPage="1"/>
  </sheetPr>
  <dimension ref="A1:N382"/>
  <sheetViews>
    <sheetView view="pageBreakPreview" topLeftCell="A311" zoomScaleNormal="100" zoomScaleSheetLayoutView="100" workbookViewId="0">
      <selection activeCell="A291" sqref="A291:XFD291"/>
    </sheetView>
  </sheetViews>
  <sheetFormatPr defaultColWidth="9.1796875" defaultRowHeight="13" x14ac:dyDescent="0.35"/>
  <cols>
    <col min="1" max="2" width="2" style="33" customWidth="1"/>
    <col min="3" max="3" width="21.7265625" style="33" customWidth="1"/>
    <col min="4" max="4" width="10" style="33" customWidth="1"/>
    <col min="5" max="5" width="9.26953125" style="33" customWidth="1"/>
    <col min="6" max="6" width="12.54296875" style="33" customWidth="1"/>
    <col min="7" max="7" width="8.7265625" style="33" customWidth="1"/>
    <col min="8" max="8" width="10.1796875" style="33" customWidth="1"/>
    <col min="9" max="10" width="9.26953125" style="33" customWidth="1"/>
    <col min="11" max="13" width="8.7265625" style="33" customWidth="1"/>
    <col min="14" max="14" width="3" style="33" customWidth="1"/>
    <col min="15" max="16384" width="9.1796875" style="33"/>
  </cols>
  <sheetData>
    <row r="1" spans="1:14" ht="19.5" customHeight="1" thickBot="1" x14ac:dyDescent="0.4">
      <c r="A1" s="594" t="s">
        <v>1142</v>
      </c>
      <c r="B1" s="594"/>
      <c r="C1" s="594"/>
      <c r="D1" s="594"/>
      <c r="E1" s="594"/>
      <c r="F1" s="594"/>
      <c r="G1" s="594"/>
      <c r="H1" s="594"/>
      <c r="I1" s="594"/>
      <c r="J1" s="594"/>
      <c r="K1" s="594"/>
      <c r="L1" s="594"/>
      <c r="M1" s="594"/>
    </row>
    <row r="2" spans="1:14" ht="3" customHeight="1" x14ac:dyDescent="0.35">
      <c r="A2" s="53"/>
      <c r="B2" s="37"/>
      <c r="C2" s="37"/>
      <c r="D2" s="37"/>
      <c r="E2" s="37"/>
      <c r="F2" s="37"/>
      <c r="G2" s="37"/>
      <c r="H2" s="37"/>
      <c r="I2" s="37"/>
      <c r="J2" s="37"/>
      <c r="K2" s="37"/>
      <c r="L2" s="37"/>
      <c r="M2" s="37"/>
    </row>
    <row r="3" spans="1:14" s="40" customFormat="1" ht="66" customHeight="1" x14ac:dyDescent="0.35">
      <c r="A3" s="33" t="s">
        <v>91</v>
      </c>
      <c r="B3" s="579" t="s">
        <v>268</v>
      </c>
      <c r="C3" s="579"/>
      <c r="D3" s="579"/>
      <c r="E3" s="579"/>
      <c r="F3" s="579"/>
      <c r="G3" s="579"/>
      <c r="H3" s="579"/>
      <c r="I3" s="579"/>
      <c r="J3" s="579"/>
      <c r="K3" s="579"/>
      <c r="L3" s="579"/>
      <c r="M3" s="579"/>
      <c r="N3" s="39"/>
    </row>
    <row r="4" spans="1:14" s="54" customFormat="1" ht="15" customHeight="1" x14ac:dyDescent="0.35">
      <c r="B4" s="55"/>
      <c r="C4" s="55"/>
      <c r="D4" s="55"/>
      <c r="G4" s="56"/>
      <c r="H4" s="57"/>
      <c r="I4" s="57"/>
      <c r="J4" s="57"/>
      <c r="K4" s="58"/>
      <c r="N4" s="59"/>
    </row>
    <row r="5" spans="1:14" s="54" customFormat="1" ht="15" customHeight="1" x14ac:dyDescent="0.3">
      <c r="A5" s="61"/>
      <c r="B5" s="54" t="s">
        <v>269</v>
      </c>
      <c r="C5" s="62"/>
      <c r="E5" s="63" t="s">
        <v>1107</v>
      </c>
      <c r="F5" s="64"/>
      <c r="G5" s="65"/>
      <c r="H5" s="65"/>
      <c r="I5" s="65"/>
      <c r="J5" s="65"/>
      <c r="K5" s="65"/>
      <c r="L5" s="65"/>
      <c r="M5" s="65"/>
      <c r="N5" s="66"/>
    </row>
    <row r="6" spans="1:14" s="54" customFormat="1" ht="15" customHeight="1" x14ac:dyDescent="0.35">
      <c r="A6" s="61"/>
      <c r="B6" s="54" t="s">
        <v>270</v>
      </c>
      <c r="C6" s="62"/>
      <c r="E6" s="612" t="s">
        <v>21</v>
      </c>
      <c r="F6" s="612"/>
      <c r="G6" s="612"/>
      <c r="H6" s="612"/>
      <c r="I6" s="612"/>
      <c r="J6" s="612"/>
      <c r="K6" s="612"/>
      <c r="L6" s="612"/>
      <c r="M6" s="612"/>
      <c r="N6" s="66"/>
    </row>
    <row r="7" spans="1:14" x14ac:dyDescent="0.35">
      <c r="B7" s="55"/>
      <c r="C7" s="55"/>
      <c r="D7" s="55"/>
      <c r="G7" s="56"/>
      <c r="H7" s="69"/>
      <c r="I7" s="69"/>
      <c r="J7" s="69"/>
      <c r="K7" s="70"/>
      <c r="M7" s="71"/>
    </row>
    <row r="8" spans="1:14" s="44" customFormat="1" ht="15.75" customHeight="1" x14ac:dyDescent="0.35">
      <c r="A8" s="72" t="s">
        <v>1143</v>
      </c>
      <c r="B8" s="50"/>
      <c r="C8" s="72"/>
      <c r="D8" s="72"/>
      <c r="E8" s="50"/>
      <c r="F8" s="50"/>
      <c r="G8" s="50"/>
      <c r="H8" s="50"/>
      <c r="I8" s="50"/>
      <c r="J8" s="50"/>
      <c r="K8" s="50"/>
      <c r="L8" s="50"/>
      <c r="M8" s="50"/>
      <c r="N8" s="42"/>
    </row>
    <row r="9" spans="1:14" ht="15" customHeight="1" x14ac:dyDescent="0.35"/>
    <row r="10" spans="1:14" ht="12.75" customHeight="1" x14ac:dyDescent="0.35">
      <c r="A10" s="74" t="s">
        <v>1144</v>
      </c>
      <c r="B10" s="74"/>
      <c r="C10" s="75"/>
    </row>
    <row r="11" spans="1:14" ht="15" customHeight="1" x14ac:dyDescent="0.35">
      <c r="B11" s="33" t="s">
        <v>95</v>
      </c>
      <c r="E11" s="76"/>
      <c r="G11" s="77">
        <v>27.557500000000001</v>
      </c>
      <c r="H11" s="78" t="s">
        <v>77</v>
      </c>
    </row>
    <row r="12" spans="1:14" ht="15" customHeight="1" x14ac:dyDescent="0.35">
      <c r="B12" s="33" t="s">
        <v>96</v>
      </c>
      <c r="E12" s="76"/>
      <c r="G12" s="79">
        <f>G11*8760</f>
        <v>241403.7</v>
      </c>
      <c r="H12" s="78" t="s">
        <v>90</v>
      </c>
    </row>
    <row r="13" spans="1:14" ht="15" customHeight="1" x14ac:dyDescent="0.35">
      <c r="E13" s="76"/>
      <c r="G13" s="78"/>
      <c r="H13" s="78"/>
    </row>
    <row r="14" spans="1:14" ht="12.75" customHeight="1" x14ac:dyDescent="0.35">
      <c r="A14" s="74" t="s">
        <v>1145</v>
      </c>
      <c r="B14" s="74"/>
      <c r="C14" s="75"/>
    </row>
    <row r="15" spans="1:14" x14ac:dyDescent="0.35">
      <c r="A15" s="80" t="s">
        <v>91</v>
      </c>
      <c r="B15" s="596" t="str">
        <f>_xlfn.CONCAT("The rotary decoater has two (2) ",G17/2," MMBtu/hr natural gas burners used for recirculating hot gases.")</f>
        <v>The rotary decoater has two (2) 15.1 MMBtu/hr natural gas burners used for recirculating hot gases.</v>
      </c>
      <c r="C15" s="596"/>
      <c r="D15" s="596"/>
      <c r="E15" s="596"/>
      <c r="F15" s="596"/>
      <c r="G15" s="596"/>
      <c r="H15" s="596"/>
      <c r="I15" s="596"/>
      <c r="J15" s="596"/>
      <c r="K15" s="596"/>
      <c r="L15" s="596"/>
      <c r="M15" s="596"/>
      <c r="N15" s="36"/>
    </row>
    <row r="16" spans="1:14" ht="15" customHeight="1" x14ac:dyDescent="0.35">
      <c r="E16" s="76"/>
      <c r="G16" s="78"/>
      <c r="H16" s="78"/>
    </row>
    <row r="17" spans="1:14" ht="15" customHeight="1" x14ac:dyDescent="0.35">
      <c r="B17" s="33" t="s">
        <v>271</v>
      </c>
      <c r="E17" s="76"/>
      <c r="G17" s="77">
        <v>30.2</v>
      </c>
      <c r="H17" s="78" t="s">
        <v>79</v>
      </c>
    </row>
    <row r="18" spans="1:14" ht="15" customHeight="1" x14ac:dyDescent="0.35">
      <c r="B18" s="54" t="s">
        <v>272</v>
      </c>
      <c r="C18" s="54"/>
      <c r="D18" s="54"/>
      <c r="E18" s="84"/>
      <c r="G18" s="479">
        <v>1000</v>
      </c>
      <c r="H18" s="86" t="s">
        <v>171</v>
      </c>
    </row>
    <row r="19" spans="1:14" ht="15" customHeight="1" x14ac:dyDescent="0.35">
      <c r="B19" s="33" t="s">
        <v>273</v>
      </c>
      <c r="E19" s="76"/>
      <c r="G19" s="87">
        <f>G17/G18</f>
        <v>3.0199999999999998E-2</v>
      </c>
      <c r="H19" s="78" t="s">
        <v>274</v>
      </c>
      <c r="K19" s="33" t="str">
        <f>CONCATENATE("= ",TEXT(G17,"0.0")," MMBtu/hr  /  ",TEXT(G18,"0,000")," Btu/scf")</f>
        <v>= 30.2 MMBtu/hr  /  1,000 Btu/scf</v>
      </c>
    </row>
    <row r="20" spans="1:14" ht="15" customHeight="1" x14ac:dyDescent="0.35">
      <c r="B20" s="33" t="s">
        <v>275</v>
      </c>
      <c r="E20" s="76"/>
      <c r="G20" s="88">
        <f>G19*8760</f>
        <v>264.55199999999996</v>
      </c>
      <c r="H20" s="78" t="s">
        <v>170</v>
      </c>
    </row>
    <row r="21" spans="1:14" ht="15" customHeight="1" x14ac:dyDescent="0.35">
      <c r="E21" s="76"/>
      <c r="G21" s="78"/>
      <c r="H21" s="78"/>
    </row>
    <row r="22" spans="1:14" s="44" customFormat="1" ht="15.75" customHeight="1" x14ac:dyDescent="0.35">
      <c r="A22" s="72" t="s">
        <v>1146</v>
      </c>
      <c r="B22" s="50"/>
      <c r="C22" s="72"/>
      <c r="D22" s="72"/>
      <c r="E22" s="42"/>
      <c r="F22" s="42"/>
      <c r="G22" s="42"/>
      <c r="H22" s="42"/>
      <c r="I22" s="42"/>
      <c r="J22" s="42"/>
      <c r="K22" s="42"/>
      <c r="L22" s="42"/>
      <c r="M22" s="42"/>
      <c r="N22" s="42"/>
    </row>
    <row r="23" spans="1:14" ht="15" customHeight="1" x14ac:dyDescent="0.35"/>
    <row r="24" spans="1:14" ht="15" customHeight="1" x14ac:dyDescent="0.35">
      <c r="A24" s="74" t="s">
        <v>1147</v>
      </c>
      <c r="B24" s="74"/>
      <c r="C24" s="75"/>
    </row>
    <row r="25" spans="1:14" ht="69" customHeight="1" x14ac:dyDescent="0.35">
      <c r="A25" s="80" t="s">
        <v>91</v>
      </c>
      <c r="B25" s="596" t="s">
        <v>276</v>
      </c>
      <c r="C25" s="596"/>
      <c r="D25" s="596"/>
      <c r="E25" s="596"/>
      <c r="F25" s="596"/>
      <c r="G25" s="596"/>
      <c r="H25" s="596"/>
      <c r="I25" s="596"/>
      <c r="J25" s="596"/>
      <c r="K25" s="596"/>
      <c r="L25" s="596"/>
      <c r="M25" s="596"/>
      <c r="N25" s="36"/>
    </row>
    <row r="26" spans="1:14" ht="15" customHeight="1" x14ac:dyDescent="0.35">
      <c r="B26" s="73"/>
      <c r="C26" s="73"/>
      <c r="D26" s="73"/>
      <c r="E26" s="73"/>
      <c r="F26" s="73"/>
      <c r="G26" s="73"/>
      <c r="H26" s="73"/>
      <c r="I26" s="73"/>
      <c r="J26" s="73"/>
      <c r="K26" s="73"/>
      <c r="L26" s="73"/>
      <c r="M26" s="73"/>
    </row>
    <row r="27" spans="1:14" ht="15" customHeight="1" x14ac:dyDescent="0.35">
      <c r="B27" s="45" t="s">
        <v>86</v>
      </c>
      <c r="C27" s="45"/>
      <c r="D27" s="45"/>
      <c r="E27" s="89" t="s">
        <v>89</v>
      </c>
      <c r="F27" s="45"/>
      <c r="G27" s="45" t="s">
        <v>87</v>
      </c>
      <c r="H27" s="90"/>
      <c r="I27" s="90"/>
      <c r="J27" s="90"/>
      <c r="K27" s="90"/>
      <c r="L27" s="90"/>
      <c r="M27" s="90"/>
    </row>
    <row r="28" spans="1:14" ht="15" customHeight="1" x14ac:dyDescent="0.35">
      <c r="B28" s="91" t="s">
        <v>167</v>
      </c>
      <c r="C28" s="73"/>
      <c r="D28" s="73"/>
      <c r="E28" s="73"/>
      <c r="F28" s="73"/>
      <c r="G28" s="73"/>
      <c r="H28" s="73"/>
      <c r="I28" s="73"/>
      <c r="J28" s="73"/>
      <c r="K28" s="73"/>
      <c r="L28" s="73"/>
      <c r="M28" s="73"/>
    </row>
    <row r="29" spans="1:14" ht="29.25" customHeight="1" x14ac:dyDescent="0.35">
      <c r="B29" s="595" t="s">
        <v>277</v>
      </c>
      <c r="C29" s="595"/>
      <c r="D29" s="595"/>
      <c r="E29" s="206">
        <v>2E-3</v>
      </c>
      <c r="F29" s="33" t="s">
        <v>102</v>
      </c>
      <c r="G29" s="595" t="s">
        <v>278</v>
      </c>
      <c r="H29" s="599"/>
      <c r="I29" s="599"/>
      <c r="J29" s="599"/>
      <c r="K29" s="599"/>
      <c r="L29" s="599"/>
      <c r="M29" s="599"/>
    </row>
    <row r="30" spans="1:14" ht="29.25" customHeight="1" x14ac:dyDescent="0.35">
      <c r="B30" s="597" t="s">
        <v>104</v>
      </c>
      <c r="C30" s="597"/>
      <c r="D30" s="597"/>
      <c r="E30" s="100">
        <v>0.92</v>
      </c>
      <c r="F30" s="310" t="s">
        <v>88</v>
      </c>
      <c r="G30" s="597" t="s">
        <v>279</v>
      </c>
      <c r="H30" s="598"/>
      <c r="I30" s="598"/>
      <c r="J30" s="598"/>
      <c r="K30" s="598"/>
      <c r="L30" s="598"/>
      <c r="M30" s="598"/>
    </row>
    <row r="31" spans="1:14" ht="29.25" customHeight="1" x14ac:dyDescent="0.35">
      <c r="B31" s="595" t="s">
        <v>280</v>
      </c>
      <c r="C31" s="595"/>
      <c r="D31" s="595"/>
      <c r="E31" s="76">
        <f>E29*E30</f>
        <v>1.8400000000000001E-3</v>
      </c>
      <c r="F31" s="33" t="s">
        <v>102</v>
      </c>
      <c r="G31" s="595" t="str">
        <f>_xlfn.CONCAT(TEXT(E29,"0.000")," gr filt. PM/dscf x ",TEXT(E30,"0.00")," lb filt. PM10/lb filt. PM = ",TEXT(E31,"0.0000")," gr PM10/dscf")</f>
        <v>0.002 gr filt. PM/dscf x 0.92 lb filt. PM10/lb filt. PM = 0.0018 gr PM10/dscf</v>
      </c>
      <c r="H31" s="599"/>
      <c r="I31" s="599"/>
      <c r="J31" s="599"/>
      <c r="K31" s="599"/>
      <c r="L31" s="599"/>
      <c r="M31" s="599"/>
    </row>
    <row r="32" spans="1:14" ht="29.25" customHeight="1" x14ac:dyDescent="0.35">
      <c r="B32" s="597" t="s">
        <v>106</v>
      </c>
      <c r="C32" s="597"/>
      <c r="D32" s="597"/>
      <c r="E32" s="100">
        <v>0.82</v>
      </c>
      <c r="F32" s="310" t="s">
        <v>88</v>
      </c>
      <c r="G32" s="597" t="s">
        <v>279</v>
      </c>
      <c r="H32" s="598"/>
      <c r="I32" s="598"/>
      <c r="J32" s="598"/>
      <c r="K32" s="598"/>
      <c r="L32" s="598"/>
      <c r="M32" s="598"/>
    </row>
    <row r="33" spans="2:13" ht="29.25" customHeight="1" x14ac:dyDescent="0.35">
      <c r="B33" s="595" t="s">
        <v>281</v>
      </c>
      <c r="C33" s="595"/>
      <c r="D33" s="595"/>
      <c r="E33" s="547">
        <f>E29*E32</f>
        <v>1.64E-3</v>
      </c>
      <c r="F33" s="33" t="s">
        <v>102</v>
      </c>
      <c r="G33" s="595" t="str">
        <f>_xlfn.CONCAT(TEXT(E29,"0.000")," gr filt. PM/dscf x ",TEXT(E32,"0.00")," lb filt. PM2.5/lb filt. PM = ",TEXT(E33,"0.0000")," gr PM2.5/dscf")</f>
        <v>0.002 gr filt. PM/dscf x 0.82 lb filt. PM2.5/lb filt. PM = 0.0016 gr PM2.5/dscf</v>
      </c>
      <c r="H33" s="599"/>
      <c r="I33" s="599"/>
      <c r="J33" s="599"/>
      <c r="K33" s="599"/>
      <c r="L33" s="599"/>
      <c r="M33" s="599"/>
    </row>
    <row r="34" spans="2:13" ht="29.25" customHeight="1" x14ac:dyDescent="0.35">
      <c r="B34" s="597" t="s">
        <v>282</v>
      </c>
      <c r="C34" s="597"/>
      <c r="D34" s="597"/>
      <c r="E34" s="311">
        <v>76421.052631578947</v>
      </c>
      <c r="F34" s="174" t="s">
        <v>110</v>
      </c>
      <c r="G34" s="611" t="s">
        <v>1209</v>
      </c>
      <c r="H34" s="611"/>
      <c r="I34" s="611"/>
      <c r="J34" s="611"/>
      <c r="K34" s="611"/>
      <c r="L34" s="611"/>
      <c r="M34" s="611"/>
    </row>
    <row r="35" spans="2:13" ht="29.25" customHeight="1" x14ac:dyDescent="0.35">
      <c r="B35" s="595" t="s">
        <v>283</v>
      </c>
      <c r="C35" s="595"/>
      <c r="D35" s="595"/>
      <c r="E35" s="327">
        <f>E29*E34*60/7000/$G$11</f>
        <v>4.7539696560643191E-2</v>
      </c>
      <c r="F35" s="106" t="s">
        <v>118</v>
      </c>
      <c r="G35" s="595" t="str">
        <f>_xlfn.CONCAT(TEXT(E29,"0.000")," gr filt. PM/dscf x ",TEXT(E34,"0,0")," dscf/min x 60 min/hr x 1 lb / 7,000 gr x 1 / ",TEXT($G$11,"00.0")," ton Al/hr  = ",TEXT(E35,"0.000")," lb cont. filt. PM/ton")</f>
        <v>0.002 gr filt. PM/dscf x 76,421 dscf/min x 60 min/hr x 1 lb / 7,000 gr x 1 / 27.6 ton Al/hr  = 0.048 lb cont. filt. PM/ton</v>
      </c>
      <c r="H35" s="599"/>
      <c r="I35" s="599"/>
      <c r="J35" s="599"/>
      <c r="K35" s="599"/>
      <c r="L35" s="599"/>
      <c r="M35" s="599"/>
    </row>
    <row r="36" spans="2:13" ht="29.25" customHeight="1" x14ac:dyDescent="0.35">
      <c r="B36" s="597" t="s">
        <v>120</v>
      </c>
      <c r="C36" s="597"/>
      <c r="D36" s="597"/>
      <c r="E36" s="174">
        <f>E35*$E$30</f>
        <v>4.3736520835791735E-2</v>
      </c>
      <c r="F36" s="93" t="s">
        <v>118</v>
      </c>
      <c r="G36" s="597" t="str">
        <f>_xlfn.CONCAT(TEXT(E35,"0.000")," lb cont. filt. PM/ton x ",TEXT(E30,"0.00")," lb filt. PM10/lb filt. PM = ",TEXT(E36,"0.000")," lb cont. filt. PM10/ton")</f>
        <v>0.048 lb cont. filt. PM/ton x 0.92 lb filt. PM10/lb filt. PM = 0.044 lb cont. filt. PM10/ton</v>
      </c>
      <c r="H36" s="598"/>
      <c r="I36" s="598"/>
      <c r="J36" s="598"/>
      <c r="K36" s="598"/>
      <c r="L36" s="598"/>
      <c r="M36" s="598"/>
    </row>
    <row r="37" spans="2:13" ht="29.25" customHeight="1" x14ac:dyDescent="0.35">
      <c r="B37" s="595" t="s">
        <v>122</v>
      </c>
      <c r="C37" s="595"/>
      <c r="D37" s="595"/>
      <c r="E37" s="78">
        <f>E35*$E$32</f>
        <v>3.8982551179727418E-2</v>
      </c>
      <c r="F37" s="33" t="s">
        <v>118</v>
      </c>
      <c r="G37" s="595" t="str">
        <f>_xlfn.CONCAT(TEXT(E35,"0.000")," lb cont. filt. PM/ton x ",TEXT(E32,"0.00")," lb filt. PM2.5/lb filt. PM = ",TEXT(E37,"0.000")," lb cont. filt. PM2.5/ton")</f>
        <v>0.048 lb cont. filt. PM/ton x 0.82 lb filt. PM2.5/lb filt. PM = 0.039 lb cont. filt. PM2.5/ton</v>
      </c>
      <c r="H37" s="599"/>
      <c r="I37" s="599"/>
      <c r="J37" s="599"/>
      <c r="K37" s="599"/>
      <c r="L37" s="599"/>
      <c r="M37" s="599"/>
    </row>
    <row r="38" spans="2:13" ht="28.5" customHeight="1" x14ac:dyDescent="0.35">
      <c r="B38" s="597" t="s">
        <v>284</v>
      </c>
      <c r="C38" s="597"/>
      <c r="D38" s="597"/>
      <c r="E38" s="312">
        <v>0.98</v>
      </c>
      <c r="F38" s="310" t="s">
        <v>88</v>
      </c>
      <c r="G38" s="597" t="s">
        <v>285</v>
      </c>
      <c r="H38" s="598"/>
      <c r="I38" s="598"/>
      <c r="J38" s="598"/>
      <c r="K38" s="598"/>
      <c r="L38" s="598"/>
      <c r="M38" s="598"/>
    </row>
    <row r="39" spans="2:13" ht="29.25" customHeight="1" x14ac:dyDescent="0.35">
      <c r="B39" s="595" t="s">
        <v>286</v>
      </c>
      <c r="C39" s="595"/>
      <c r="D39" s="595"/>
      <c r="E39" s="315">
        <f>E35/(1-E38)</f>
        <v>2.3769848280321573</v>
      </c>
      <c r="F39" s="33" t="s">
        <v>118</v>
      </c>
      <c r="G39" s="595" t="str">
        <f>_xlfn.CONCAT(TEXT(E35,"0.000")," lb cont. filt. PM/ton / (1 - ",E38,") = ",TEXT(E39,"0.00")," lb uncont. filt. PM/ton")</f>
        <v>0.048 lb cont. filt. PM/ton / (1 - 0.98) = 2.38 lb uncont. filt. PM/ton</v>
      </c>
      <c r="H39" s="599"/>
      <c r="I39" s="599"/>
      <c r="J39" s="599"/>
      <c r="K39" s="599"/>
      <c r="L39" s="599"/>
      <c r="M39" s="599"/>
    </row>
    <row r="40" spans="2:13" ht="29.25" customHeight="1" x14ac:dyDescent="0.35">
      <c r="B40" s="597" t="s">
        <v>121</v>
      </c>
      <c r="C40" s="597"/>
      <c r="D40" s="597"/>
      <c r="E40" s="314">
        <f>E39*E30</f>
        <v>2.1868260417895846</v>
      </c>
      <c r="F40" s="93" t="s">
        <v>118</v>
      </c>
      <c r="G40" s="597" t="str">
        <f>_xlfn.CONCAT(TEXT(E39,"0.00")," lb uncont. filt. PM/ton x ",TEXT(E30,"0.00")," lb filt. PM10/lb filt. PM = ",TEXT(E40,"0.00")," lb uncont. filt. PM10/ton")</f>
        <v>2.38 lb uncont. filt. PM/ton x 0.92 lb filt. PM10/lb filt. PM = 2.19 lb uncont. filt. PM10/ton</v>
      </c>
      <c r="H40" s="598"/>
      <c r="I40" s="598"/>
      <c r="J40" s="598"/>
      <c r="K40" s="598"/>
      <c r="L40" s="598"/>
      <c r="M40" s="598"/>
    </row>
    <row r="41" spans="2:13" ht="29.25" customHeight="1" x14ac:dyDescent="0.35">
      <c r="B41" s="595" t="s">
        <v>123</v>
      </c>
      <c r="C41" s="595"/>
      <c r="D41" s="595"/>
      <c r="E41" s="315">
        <f>E40*E32</f>
        <v>1.7931973542674593</v>
      </c>
      <c r="F41" s="33" t="s">
        <v>118</v>
      </c>
      <c r="G41" s="595" t="str">
        <f>_xlfn.CONCAT(TEXT(E40,"0.00")," lb uncont. filt. PM/ton x ",TEXT(E32,"0.00")," lb filt. PM2.5/lb filt. PM = ",TEXT(E41,"0.00")," lb uncont. filt. PM2.5/ton")</f>
        <v>2.19 lb uncont. filt. PM/ton x 0.82 lb filt. PM2.5/lb filt. PM = 1.79 lb uncont. filt. PM2.5/ton</v>
      </c>
      <c r="H41" s="599"/>
      <c r="I41" s="599"/>
      <c r="J41" s="599"/>
      <c r="K41" s="599"/>
      <c r="L41" s="599"/>
      <c r="M41" s="599"/>
    </row>
    <row r="42" spans="2:13" ht="29.25" customHeight="1" x14ac:dyDescent="0.35">
      <c r="B42" s="597" t="s">
        <v>287</v>
      </c>
      <c r="C42" s="597"/>
      <c r="D42" s="597"/>
      <c r="E42" s="100">
        <v>0.1403837512076328</v>
      </c>
      <c r="F42" s="310" t="s">
        <v>118</v>
      </c>
      <c r="G42" s="597" t="s">
        <v>288</v>
      </c>
      <c r="H42" s="598"/>
      <c r="I42" s="598"/>
      <c r="J42" s="598"/>
      <c r="K42" s="598"/>
      <c r="L42" s="598"/>
      <c r="M42" s="598"/>
    </row>
    <row r="43" spans="2:13" ht="29.25" customHeight="1" x14ac:dyDescent="0.35">
      <c r="B43" s="595" t="s">
        <v>289</v>
      </c>
      <c r="C43" s="595"/>
      <c r="D43" s="595"/>
      <c r="E43" s="315">
        <f>E40+E42</f>
        <v>2.3272097929972175</v>
      </c>
      <c r="F43" s="33" t="s">
        <v>118</v>
      </c>
      <c r="G43" s="595" t="str">
        <f>_xlfn.CONCAT(TEXT(E40,"0.00")," lb uncont. filt. PM10/ton + ",TEXT(E42,"0.00")," lb cond. PM/ton = ",TEXT(E43,"0.00")," lb uncont. total PM10/ton")</f>
        <v>2.19 lb uncont. filt. PM10/ton + 0.14 lb cond. PM/ton = 2.33 lb uncont. total PM10/ton</v>
      </c>
      <c r="H43" s="599"/>
      <c r="I43" s="599"/>
      <c r="J43" s="599"/>
      <c r="K43" s="599"/>
      <c r="L43" s="599"/>
      <c r="M43" s="599"/>
    </row>
    <row r="44" spans="2:13" ht="29.25" customHeight="1" x14ac:dyDescent="0.35">
      <c r="B44" s="597" t="s">
        <v>290</v>
      </c>
      <c r="C44" s="597"/>
      <c r="D44" s="597"/>
      <c r="E44" s="314">
        <f>E41+E42</f>
        <v>1.933581105475092</v>
      </c>
      <c r="F44" s="93" t="s">
        <v>118</v>
      </c>
      <c r="G44" s="597" t="str">
        <f>_xlfn.CONCAT(TEXT(E41,"0.00")," lb uncont. filt. PM2.5/ton + ",TEXT(E42,"0.00")," lb cond. PM/ton = ",TEXT(E44,"0.00")," lb uncont. total PM2.5/ton")</f>
        <v>1.79 lb uncont. filt. PM2.5/ton + 0.14 lb cond. PM/ton = 1.93 lb uncont. total PM2.5/ton</v>
      </c>
      <c r="H44" s="598"/>
      <c r="I44" s="598"/>
      <c r="J44" s="598"/>
      <c r="K44" s="598"/>
      <c r="L44" s="598"/>
      <c r="M44" s="598"/>
    </row>
    <row r="45" spans="2:13" ht="29.25" customHeight="1" x14ac:dyDescent="0.35">
      <c r="B45" s="595" t="s">
        <v>291</v>
      </c>
      <c r="C45" s="595"/>
      <c r="D45" s="595"/>
      <c r="E45" s="313">
        <f>E36+E42</f>
        <v>0.18412027204342454</v>
      </c>
      <c r="F45" s="106" t="s">
        <v>118</v>
      </c>
      <c r="G45" s="595" t="str">
        <f>_xlfn.CONCAT(TEXT(E36,"0.000")," lb cont. filt. PM10/ton + ",TEXT(E42,"0.00")," lb cond. PM/ton = ",TEXT(E45,"0.00")," lb cont. total PM10/ton")</f>
        <v>0.044 lb cont. filt. PM10/ton + 0.14 lb cond. PM/ton = 0.18 lb cont. total PM10/ton</v>
      </c>
      <c r="H45" s="599"/>
      <c r="I45" s="599"/>
      <c r="J45" s="599"/>
      <c r="K45" s="599"/>
      <c r="L45" s="599"/>
      <c r="M45" s="599"/>
    </row>
    <row r="46" spans="2:13" ht="29.25" customHeight="1" x14ac:dyDescent="0.35">
      <c r="B46" s="597" t="s">
        <v>292</v>
      </c>
      <c r="C46" s="597"/>
      <c r="D46" s="597"/>
      <c r="E46" s="316">
        <f>1-(E45/E43)</f>
        <v>0.92088368113718888</v>
      </c>
      <c r="F46" s="310" t="s">
        <v>88</v>
      </c>
      <c r="G46" s="597" t="str">
        <f>_xlfn.CONCAT(" 1 - (",TEXT(E45,"0.00")," lb cont. total PM10/ton / ",TEXT(E43,"0.00")," lb uncont. total PM10/ton) = ",TEXT(E46,"0.00%"))</f>
        <v xml:space="preserve"> 1 - (0.18 lb cont. total PM10/ton / 2.33 lb uncont. total PM10/ton) = 92.09%</v>
      </c>
      <c r="H46" s="598"/>
      <c r="I46" s="598"/>
      <c r="J46" s="598"/>
      <c r="K46" s="598"/>
      <c r="L46" s="598"/>
      <c r="M46" s="598"/>
    </row>
    <row r="47" spans="2:13" ht="29.25" customHeight="1" x14ac:dyDescent="0.35">
      <c r="B47" s="595" t="s">
        <v>293</v>
      </c>
      <c r="C47" s="595"/>
      <c r="D47" s="595"/>
      <c r="E47" s="313">
        <f>E42+E37</f>
        <v>0.17936630238736023</v>
      </c>
      <c r="F47" s="106" t="s">
        <v>118</v>
      </c>
      <c r="G47" s="595" t="str">
        <f>_xlfn.CONCAT(TEXT(E37,"0.000")," lb cont. filt. PM2.5/ton + ",TEXT(E42,"0.00")," lb cond. PM/ton = ",TEXT(E47,"0.00")," lb cont. total PM2.5/ton")</f>
        <v>0.039 lb cont. filt. PM2.5/ton + 0.14 lb cond. PM/ton = 0.18 lb cont. total PM2.5/ton</v>
      </c>
      <c r="H47" s="599"/>
      <c r="I47" s="599"/>
      <c r="J47" s="599"/>
      <c r="K47" s="599"/>
      <c r="L47" s="599"/>
      <c r="M47" s="599"/>
    </row>
    <row r="48" spans="2:13" ht="29.25" customHeight="1" x14ac:dyDescent="0.35">
      <c r="B48" s="597" t="s">
        <v>294</v>
      </c>
      <c r="C48" s="597"/>
      <c r="D48" s="597"/>
      <c r="E48" s="316">
        <f>1-(E47/E44)</f>
        <v>0.90723621477295679</v>
      </c>
      <c r="F48" s="310" t="s">
        <v>88</v>
      </c>
      <c r="G48" s="597" t="str">
        <f>_xlfn.CONCAT(" 1 - (",TEXT(E47,"0.00")," lb cont. total PM2.5/ton / ",TEXT(E44,"0.00")," lb uncont. total PM2.5/ton) = ",TEXT(E48,"0.00%"))</f>
        <v xml:space="preserve"> 1 - (0.18 lb cont. total PM2.5/ton / 1.93 lb uncont. total PM2.5/ton) = 90.72%</v>
      </c>
      <c r="H48" s="598"/>
      <c r="I48" s="598"/>
      <c r="J48" s="598"/>
      <c r="K48" s="598"/>
      <c r="L48" s="598"/>
      <c r="M48" s="598"/>
    </row>
    <row r="49" spans="1:14" ht="15" customHeight="1" x14ac:dyDescent="0.35">
      <c r="B49" s="73"/>
      <c r="C49" s="73"/>
      <c r="D49" s="73"/>
      <c r="E49" s="73"/>
      <c r="F49" s="73"/>
      <c r="G49" s="73"/>
      <c r="H49" s="73"/>
      <c r="I49" s="73"/>
      <c r="J49" s="73"/>
      <c r="K49" s="73"/>
      <c r="L49" s="73"/>
      <c r="M49" s="73"/>
    </row>
    <row r="50" spans="1:14" ht="15" customHeight="1" x14ac:dyDescent="0.35">
      <c r="A50" s="74" t="s">
        <v>1148</v>
      </c>
      <c r="B50" s="74"/>
      <c r="C50" s="75"/>
    </row>
    <row r="51" spans="1:14" ht="42" customHeight="1" x14ac:dyDescent="0.35">
      <c r="A51" s="80" t="s">
        <v>91</v>
      </c>
      <c r="B51" s="579" t="s">
        <v>1212</v>
      </c>
      <c r="C51" s="579"/>
      <c r="D51" s="579"/>
      <c r="E51" s="579"/>
      <c r="F51" s="579"/>
      <c r="G51" s="579"/>
      <c r="H51" s="579"/>
      <c r="I51" s="579"/>
      <c r="J51" s="579"/>
      <c r="K51" s="579"/>
      <c r="L51" s="579"/>
      <c r="M51" s="579"/>
      <c r="N51" s="36"/>
    </row>
    <row r="52" spans="1:14" ht="15" customHeight="1" x14ac:dyDescent="0.35">
      <c r="B52" s="73"/>
      <c r="C52" s="73"/>
      <c r="D52" s="73"/>
      <c r="E52" s="73"/>
      <c r="F52" s="73"/>
      <c r="G52" s="73"/>
      <c r="H52" s="73"/>
      <c r="I52" s="73"/>
      <c r="J52" s="73"/>
      <c r="K52" s="73"/>
      <c r="L52" s="73"/>
      <c r="M52" s="73"/>
    </row>
    <row r="53" spans="1:14" ht="15" customHeight="1" x14ac:dyDescent="0.35">
      <c r="B53" s="45" t="s">
        <v>86</v>
      </c>
      <c r="C53" s="45"/>
      <c r="D53" s="45"/>
      <c r="E53" s="546" t="s">
        <v>89</v>
      </c>
      <c r="F53" s="45"/>
      <c r="G53" s="45" t="s">
        <v>87</v>
      </c>
      <c r="H53" s="90"/>
      <c r="I53" s="90"/>
      <c r="J53" s="90"/>
      <c r="K53" s="90"/>
      <c r="L53" s="90"/>
      <c r="M53" s="90"/>
    </row>
    <row r="54" spans="1:14" ht="15" customHeight="1" x14ac:dyDescent="0.35">
      <c r="B54" s="109" t="s">
        <v>167</v>
      </c>
      <c r="C54" s="110"/>
      <c r="D54" s="110"/>
      <c r="E54" s="73"/>
      <c r="F54" s="73"/>
      <c r="G54" s="73"/>
      <c r="H54" s="73"/>
      <c r="I54" s="73"/>
      <c r="J54" s="73"/>
      <c r="K54" s="73"/>
      <c r="L54" s="73"/>
      <c r="M54" s="73"/>
    </row>
    <row r="55" spans="1:14" ht="29.25" customHeight="1" x14ac:dyDescent="0.35">
      <c r="B55" s="595" t="s">
        <v>295</v>
      </c>
      <c r="C55" s="595"/>
      <c r="D55" s="595"/>
      <c r="E55" s="107">
        <v>0.61746168144158198</v>
      </c>
      <c r="F55" s="33" t="s">
        <v>118</v>
      </c>
      <c r="G55" s="595" t="s">
        <v>296</v>
      </c>
      <c r="H55" s="599"/>
      <c r="I55" s="599"/>
      <c r="J55" s="599"/>
      <c r="K55" s="599"/>
      <c r="L55" s="599"/>
      <c r="M55" s="599"/>
    </row>
    <row r="56" spans="1:14" ht="29.25" customHeight="1" x14ac:dyDescent="0.35">
      <c r="B56" s="597" t="s">
        <v>297</v>
      </c>
      <c r="C56" s="597"/>
      <c r="D56" s="597"/>
      <c r="E56" s="312">
        <v>0.9</v>
      </c>
      <c r="F56" s="310" t="s">
        <v>88</v>
      </c>
      <c r="G56" s="597" t="s">
        <v>298</v>
      </c>
      <c r="H56" s="598"/>
      <c r="I56" s="598"/>
      <c r="J56" s="598"/>
      <c r="K56" s="598"/>
      <c r="L56" s="598"/>
      <c r="M56" s="598"/>
    </row>
    <row r="57" spans="1:14" ht="29.25" customHeight="1" x14ac:dyDescent="0.35">
      <c r="B57" s="595" t="s">
        <v>299</v>
      </c>
      <c r="C57" s="595"/>
      <c r="D57" s="595"/>
      <c r="E57" s="313">
        <f>E55/(1-E56)</f>
        <v>6.1746168144158213</v>
      </c>
      <c r="F57" s="106" t="s">
        <v>118</v>
      </c>
      <c r="G57" s="595" t="str">
        <f>_xlfn.CONCAT(TEXT(E55,"0.00")," lb HCl/ton / (1 -  ",TEXT(E56,"0.00")," cont. eff.) = 
",TEXT(E57,"0.00")," lb uncont. HCl/ton")</f>
        <v>0.62 lb HCl/ton / (1 -  0.90 cont. eff.) = 
6.17 lb uncont. HCl/ton</v>
      </c>
      <c r="H57" s="599"/>
      <c r="I57" s="599"/>
      <c r="J57" s="599"/>
      <c r="K57" s="599"/>
      <c r="L57" s="599"/>
      <c r="M57" s="599"/>
    </row>
    <row r="58" spans="1:14" ht="15" customHeight="1" x14ac:dyDescent="0.35">
      <c r="E58" s="76"/>
      <c r="F58" s="78"/>
      <c r="G58" s="78"/>
    </row>
    <row r="59" spans="1:14" ht="15" customHeight="1" x14ac:dyDescent="0.35">
      <c r="A59" s="74" t="s">
        <v>1149</v>
      </c>
      <c r="B59" s="74"/>
      <c r="C59" s="75"/>
    </row>
    <row r="60" spans="1:14" s="40" customFormat="1" ht="29.25" customHeight="1" x14ac:dyDescent="0.35">
      <c r="A60" s="33" t="s">
        <v>91</v>
      </c>
      <c r="B60" s="579" t="s">
        <v>300</v>
      </c>
      <c r="C60" s="579"/>
      <c r="D60" s="579"/>
      <c r="E60" s="579"/>
      <c r="F60" s="579"/>
      <c r="G60" s="579"/>
      <c r="H60" s="579"/>
      <c r="I60" s="579"/>
      <c r="J60" s="579"/>
      <c r="K60" s="579"/>
      <c r="L60" s="579"/>
      <c r="M60" s="579"/>
      <c r="N60" s="39"/>
    </row>
    <row r="61" spans="1:14" ht="15" customHeight="1" x14ac:dyDescent="0.35">
      <c r="B61" s="73"/>
      <c r="C61" s="73"/>
      <c r="D61" s="73"/>
      <c r="E61" s="73"/>
      <c r="F61" s="73"/>
      <c r="G61" s="73"/>
      <c r="H61" s="73"/>
      <c r="I61" s="73"/>
      <c r="J61" s="73"/>
      <c r="K61" s="73"/>
      <c r="L61" s="73"/>
      <c r="M61" s="73"/>
    </row>
    <row r="62" spans="1:14" ht="15" customHeight="1" x14ac:dyDescent="0.35">
      <c r="B62" s="45" t="s">
        <v>86</v>
      </c>
      <c r="C62" s="45"/>
      <c r="D62" s="45"/>
      <c r="E62" s="89" t="s">
        <v>89</v>
      </c>
      <c r="F62" s="45"/>
      <c r="G62" s="45" t="s">
        <v>87</v>
      </c>
      <c r="H62" s="90"/>
      <c r="I62" s="90"/>
      <c r="J62" s="90"/>
      <c r="K62" s="90"/>
      <c r="L62" s="90"/>
      <c r="M62" s="90"/>
    </row>
    <row r="63" spans="1:14" ht="15" customHeight="1" x14ac:dyDescent="0.35">
      <c r="B63" s="109" t="s">
        <v>167</v>
      </c>
      <c r="C63" s="110"/>
      <c r="D63" s="110"/>
      <c r="E63" s="73"/>
      <c r="F63" s="73"/>
      <c r="G63" s="73"/>
      <c r="H63" s="73"/>
      <c r="I63" s="73"/>
      <c r="J63" s="73"/>
      <c r="K63" s="73"/>
      <c r="L63" s="73"/>
      <c r="M63" s="73"/>
    </row>
    <row r="64" spans="1:14" ht="29.25" customHeight="1" x14ac:dyDescent="0.35">
      <c r="B64" s="595" t="s">
        <v>301</v>
      </c>
      <c r="C64" s="595"/>
      <c r="D64" s="595"/>
      <c r="E64" s="112">
        <v>6.3E-7</v>
      </c>
      <c r="F64" s="33" t="s">
        <v>174</v>
      </c>
      <c r="G64" s="595" t="s">
        <v>302</v>
      </c>
      <c r="H64" s="599"/>
      <c r="I64" s="599"/>
      <c r="J64" s="599"/>
      <c r="K64" s="599"/>
      <c r="L64" s="599"/>
      <c r="M64" s="599"/>
    </row>
    <row r="65" spans="2:13" ht="15" customHeight="1" x14ac:dyDescent="0.35">
      <c r="B65" s="33" t="s">
        <v>303</v>
      </c>
      <c r="E65" s="518">
        <f>E64/7000</f>
        <v>8.9999999999999999E-11</v>
      </c>
      <c r="F65" s="96" t="s">
        <v>118</v>
      </c>
      <c r="G65" s="595" t="str">
        <f>CONCATENATE("= ",TEXT(E64,"0.00E-00")," gr D/F/ton / 7,000 gr/lb")</f>
        <v>= 6.30E-07 gr D/F/ton / 7,000 gr/lb</v>
      </c>
      <c r="H65" s="599"/>
      <c r="I65" s="599"/>
      <c r="J65" s="599"/>
      <c r="K65" s="599"/>
      <c r="L65" s="599"/>
      <c r="M65" s="599"/>
    </row>
    <row r="66" spans="2:13" ht="25.5" customHeight="1" x14ac:dyDescent="0.35">
      <c r="B66" s="579" t="s">
        <v>1125</v>
      </c>
      <c r="C66" s="579"/>
      <c r="D66" s="579"/>
      <c r="E66" s="538">
        <v>4.1220000000000004E-12</v>
      </c>
      <c r="F66" s="96" t="s">
        <v>118</v>
      </c>
      <c r="G66" s="595" t="s">
        <v>1108</v>
      </c>
      <c r="H66" s="595"/>
      <c r="I66" s="595"/>
      <c r="J66" s="595"/>
      <c r="K66" s="595"/>
      <c r="L66" s="595"/>
      <c r="M66" s="595"/>
    </row>
    <row r="67" spans="2:13" ht="25.5" customHeight="1" x14ac:dyDescent="0.35">
      <c r="B67" s="579" t="s">
        <v>1126</v>
      </c>
      <c r="C67" s="579"/>
      <c r="D67" s="579"/>
      <c r="E67" s="538">
        <v>7.3620000000000003E-12</v>
      </c>
      <c r="F67" s="96" t="s">
        <v>118</v>
      </c>
      <c r="G67" s="595" t="s">
        <v>1109</v>
      </c>
      <c r="H67" s="595"/>
      <c r="I67" s="595"/>
      <c r="J67" s="595"/>
      <c r="K67" s="595"/>
      <c r="L67" s="595"/>
      <c r="M67" s="595"/>
    </row>
    <row r="68" spans="2:13" ht="25.5" customHeight="1" x14ac:dyDescent="0.35">
      <c r="B68" s="579" t="s">
        <v>1127</v>
      </c>
      <c r="C68" s="579"/>
      <c r="D68" s="579"/>
      <c r="E68" s="538">
        <v>1.593E-12</v>
      </c>
      <c r="F68" s="96" t="s">
        <v>118</v>
      </c>
      <c r="G68" s="595" t="s">
        <v>1110</v>
      </c>
      <c r="H68" s="595"/>
      <c r="I68" s="595"/>
      <c r="J68" s="595"/>
      <c r="K68" s="595"/>
      <c r="L68" s="595"/>
      <c r="M68" s="595"/>
    </row>
    <row r="69" spans="2:13" ht="25.5" customHeight="1" x14ac:dyDescent="0.35">
      <c r="B69" s="579" t="s">
        <v>1128</v>
      </c>
      <c r="C69" s="579"/>
      <c r="D69" s="579"/>
      <c r="E69" s="538">
        <v>1.6920000000000001E-12</v>
      </c>
      <c r="F69" s="96" t="s">
        <v>118</v>
      </c>
      <c r="G69" s="595" t="s">
        <v>1111</v>
      </c>
      <c r="H69" s="595"/>
      <c r="I69" s="595"/>
      <c r="J69" s="595"/>
      <c r="K69" s="595"/>
      <c r="L69" s="595"/>
      <c r="M69" s="595"/>
    </row>
    <row r="70" spans="2:13" ht="25.5" customHeight="1" x14ac:dyDescent="0.35">
      <c r="B70" s="579" t="s">
        <v>1129</v>
      </c>
      <c r="C70" s="579"/>
      <c r="D70" s="579"/>
      <c r="E70" s="538">
        <v>6.3989999999999997E-12</v>
      </c>
      <c r="F70" s="96" t="s">
        <v>118</v>
      </c>
      <c r="G70" s="595" t="s">
        <v>1112</v>
      </c>
      <c r="H70" s="595"/>
      <c r="I70" s="595"/>
      <c r="J70" s="595"/>
      <c r="K70" s="595"/>
      <c r="L70" s="595"/>
      <c r="M70" s="595"/>
    </row>
    <row r="71" spans="2:13" ht="25.5" customHeight="1" x14ac:dyDescent="0.35">
      <c r="B71" s="579" t="s">
        <v>1130</v>
      </c>
      <c r="C71" s="579"/>
      <c r="D71" s="579"/>
      <c r="E71" s="538">
        <v>1.7189999999999998E-12</v>
      </c>
      <c r="F71" s="96" t="s">
        <v>118</v>
      </c>
      <c r="G71" s="595" t="s">
        <v>1113</v>
      </c>
      <c r="H71" s="595"/>
      <c r="I71" s="595"/>
      <c r="J71" s="595"/>
      <c r="K71" s="595"/>
      <c r="L71" s="595"/>
      <c r="M71" s="595"/>
    </row>
    <row r="72" spans="2:13" ht="25.5" customHeight="1" x14ac:dyDescent="0.35">
      <c r="B72" s="579" t="s">
        <v>1131</v>
      </c>
      <c r="C72" s="579"/>
      <c r="D72" s="579"/>
      <c r="E72" s="538">
        <v>5.4720000000000001E-12</v>
      </c>
      <c r="F72" s="96" t="s">
        <v>118</v>
      </c>
      <c r="G72" s="595" t="s">
        <v>1114</v>
      </c>
      <c r="H72" s="595"/>
      <c r="I72" s="595"/>
      <c r="J72" s="595"/>
      <c r="K72" s="595"/>
      <c r="L72" s="595"/>
      <c r="M72" s="595"/>
    </row>
    <row r="73" spans="2:13" ht="25.5" customHeight="1" x14ac:dyDescent="0.35">
      <c r="B73" s="579" t="s">
        <v>1132</v>
      </c>
      <c r="C73" s="579"/>
      <c r="D73" s="579"/>
      <c r="E73" s="538">
        <v>1.332E-12</v>
      </c>
      <c r="F73" s="96" t="s">
        <v>118</v>
      </c>
      <c r="G73" s="595" t="s">
        <v>1115</v>
      </c>
      <c r="H73" s="595"/>
      <c r="I73" s="595"/>
      <c r="J73" s="595"/>
      <c r="K73" s="595"/>
      <c r="L73" s="595"/>
      <c r="M73" s="595"/>
    </row>
    <row r="74" spans="2:13" ht="25.5" customHeight="1" x14ac:dyDescent="0.35">
      <c r="B74" s="579" t="s">
        <v>1133</v>
      </c>
      <c r="C74" s="579"/>
      <c r="D74" s="579"/>
      <c r="E74" s="538">
        <v>1.6830000000000002E-12</v>
      </c>
      <c r="F74" s="96" t="s">
        <v>118</v>
      </c>
      <c r="G74" s="595" t="s">
        <v>1116</v>
      </c>
      <c r="H74" s="595"/>
      <c r="I74" s="595"/>
      <c r="J74" s="595"/>
      <c r="K74" s="595"/>
      <c r="L74" s="595"/>
      <c r="M74" s="595"/>
    </row>
    <row r="75" spans="2:13" ht="25.5" customHeight="1" x14ac:dyDescent="0.35">
      <c r="B75" s="579" t="s">
        <v>1134</v>
      </c>
      <c r="C75" s="579"/>
      <c r="D75" s="579"/>
      <c r="E75" s="538">
        <v>2.8170000000000002E-12</v>
      </c>
      <c r="F75" s="96" t="s">
        <v>118</v>
      </c>
      <c r="G75" s="595" t="s">
        <v>1117</v>
      </c>
      <c r="H75" s="595"/>
      <c r="I75" s="595"/>
      <c r="J75" s="595"/>
      <c r="K75" s="595"/>
      <c r="L75" s="595"/>
      <c r="M75" s="595"/>
    </row>
    <row r="76" spans="2:13" ht="25.5" customHeight="1" x14ac:dyDescent="0.35">
      <c r="B76" s="579" t="s">
        <v>1135</v>
      </c>
      <c r="C76" s="579"/>
      <c r="D76" s="579"/>
      <c r="E76" s="538">
        <v>6.650999999999999E-12</v>
      </c>
      <c r="F76" s="96" t="s">
        <v>118</v>
      </c>
      <c r="G76" s="595" t="s">
        <v>1118</v>
      </c>
      <c r="H76" s="595"/>
      <c r="I76" s="595"/>
      <c r="J76" s="595"/>
      <c r="K76" s="595"/>
      <c r="L76" s="595"/>
      <c r="M76" s="595"/>
    </row>
    <row r="77" spans="2:13" ht="25.5" customHeight="1" x14ac:dyDescent="0.35">
      <c r="B77" s="579" t="s">
        <v>1136</v>
      </c>
      <c r="C77" s="579"/>
      <c r="D77" s="579"/>
      <c r="E77" s="538">
        <v>5.1750000000000001E-12</v>
      </c>
      <c r="F77" s="96" t="s">
        <v>118</v>
      </c>
      <c r="G77" s="595" t="s">
        <v>1119</v>
      </c>
      <c r="H77" s="595"/>
      <c r="I77" s="595"/>
      <c r="J77" s="595"/>
      <c r="K77" s="595"/>
      <c r="L77" s="595"/>
      <c r="M77" s="595"/>
    </row>
    <row r="78" spans="2:13" ht="25.5" customHeight="1" x14ac:dyDescent="0.35">
      <c r="B78" s="579" t="s">
        <v>1137</v>
      </c>
      <c r="C78" s="579"/>
      <c r="D78" s="579"/>
      <c r="E78" s="538">
        <v>1.9124999999999999E-11</v>
      </c>
      <c r="F78" s="96" t="s">
        <v>118</v>
      </c>
      <c r="G78" s="595" t="s">
        <v>1120</v>
      </c>
      <c r="H78" s="595"/>
      <c r="I78" s="595"/>
      <c r="J78" s="595"/>
      <c r="K78" s="595"/>
      <c r="L78" s="595"/>
      <c r="M78" s="595"/>
    </row>
    <row r="79" spans="2:13" ht="25.5" customHeight="1" x14ac:dyDescent="0.35">
      <c r="B79" s="579" t="s">
        <v>1138</v>
      </c>
      <c r="C79" s="579"/>
      <c r="D79" s="579"/>
      <c r="E79" s="538">
        <v>2.1060000000000001E-12</v>
      </c>
      <c r="F79" s="96" t="s">
        <v>118</v>
      </c>
      <c r="G79" s="595" t="s">
        <v>1121</v>
      </c>
      <c r="H79" s="595"/>
      <c r="I79" s="595"/>
      <c r="J79" s="595"/>
      <c r="K79" s="595"/>
      <c r="L79" s="595"/>
      <c r="M79" s="595"/>
    </row>
    <row r="80" spans="2:13" ht="25.5" customHeight="1" x14ac:dyDescent="0.35">
      <c r="B80" s="579" t="s">
        <v>1139</v>
      </c>
      <c r="C80" s="579"/>
      <c r="D80" s="579"/>
      <c r="E80" s="538">
        <v>1.4652E-11</v>
      </c>
      <c r="F80" s="96" t="s">
        <v>118</v>
      </c>
      <c r="G80" s="595" t="s">
        <v>1122</v>
      </c>
      <c r="H80" s="595"/>
      <c r="I80" s="595"/>
      <c r="J80" s="595"/>
      <c r="K80" s="595"/>
      <c r="L80" s="595"/>
      <c r="M80" s="595"/>
    </row>
    <row r="81" spans="1:14" ht="25.5" customHeight="1" x14ac:dyDescent="0.35">
      <c r="B81" s="579" t="s">
        <v>1140</v>
      </c>
      <c r="C81" s="579"/>
      <c r="D81" s="579"/>
      <c r="E81" s="538">
        <v>5.2469999999999998E-12</v>
      </c>
      <c r="F81" s="96" t="s">
        <v>118</v>
      </c>
      <c r="G81" s="595" t="s">
        <v>1123</v>
      </c>
      <c r="H81" s="595"/>
      <c r="I81" s="595"/>
      <c r="J81" s="595"/>
      <c r="K81" s="595"/>
      <c r="L81" s="595"/>
      <c r="M81" s="595"/>
    </row>
    <row r="82" spans="1:14" ht="25.5" customHeight="1" x14ac:dyDescent="0.35">
      <c r="B82" s="579" t="s">
        <v>1141</v>
      </c>
      <c r="C82" s="579"/>
      <c r="D82" s="579"/>
      <c r="E82" s="538">
        <v>3.4740000000000003E-12</v>
      </c>
      <c r="F82" s="96" t="s">
        <v>118</v>
      </c>
      <c r="G82" s="595" t="s">
        <v>1124</v>
      </c>
      <c r="H82" s="595"/>
      <c r="I82" s="595"/>
      <c r="J82" s="595"/>
      <c r="K82" s="595"/>
      <c r="L82" s="595"/>
      <c r="M82" s="595"/>
    </row>
    <row r="83" spans="1:14" ht="15" customHeight="1" x14ac:dyDescent="0.35">
      <c r="E83" s="538"/>
      <c r="F83" s="78"/>
      <c r="G83" s="78"/>
    </row>
    <row r="84" spans="1:14" ht="15" customHeight="1" x14ac:dyDescent="0.35">
      <c r="A84" s="74" t="s">
        <v>1150</v>
      </c>
      <c r="B84" s="74"/>
      <c r="C84" s="75"/>
      <c r="E84" s="48"/>
    </row>
    <row r="85" spans="1:14" ht="53.25" customHeight="1" x14ac:dyDescent="0.35">
      <c r="A85" s="80" t="s">
        <v>91</v>
      </c>
      <c r="B85" s="596" t="s">
        <v>304</v>
      </c>
      <c r="C85" s="596"/>
      <c r="D85" s="596"/>
      <c r="E85" s="610"/>
      <c r="F85" s="596"/>
      <c r="G85" s="596"/>
      <c r="H85" s="596"/>
      <c r="I85" s="596"/>
      <c r="J85" s="596"/>
      <c r="K85" s="596"/>
      <c r="L85" s="596"/>
      <c r="M85" s="596"/>
      <c r="N85" s="36"/>
    </row>
    <row r="86" spans="1:14" ht="92.25" customHeight="1" x14ac:dyDescent="0.35">
      <c r="A86" s="80" t="s">
        <v>91</v>
      </c>
      <c r="B86" s="596" t="s">
        <v>305</v>
      </c>
      <c r="C86" s="596"/>
      <c r="D86" s="596"/>
      <c r="E86" s="610"/>
      <c r="F86" s="596"/>
      <c r="G86" s="596"/>
      <c r="H86" s="596"/>
      <c r="I86" s="596"/>
      <c r="J86" s="596"/>
      <c r="K86" s="596"/>
      <c r="L86" s="596"/>
      <c r="M86" s="596"/>
      <c r="N86" s="36"/>
    </row>
    <row r="87" spans="1:14" ht="15" customHeight="1" x14ac:dyDescent="0.35">
      <c r="B87" s="73"/>
      <c r="C87" s="73"/>
      <c r="D87" s="73"/>
      <c r="E87" s="295"/>
      <c r="F87" s="73"/>
      <c r="G87" s="73"/>
      <c r="H87" s="73"/>
      <c r="I87" s="73"/>
      <c r="J87" s="73"/>
      <c r="K87" s="73"/>
      <c r="L87" s="73"/>
      <c r="M87" s="73"/>
    </row>
    <row r="88" spans="1:14" ht="15" customHeight="1" x14ac:dyDescent="0.35">
      <c r="B88" s="45" t="s">
        <v>86</v>
      </c>
      <c r="C88" s="45"/>
      <c r="D88" s="45"/>
      <c r="E88" s="546" t="s">
        <v>89</v>
      </c>
      <c r="F88" s="45"/>
      <c r="G88" s="45" t="s">
        <v>87</v>
      </c>
      <c r="H88" s="90"/>
      <c r="I88" s="90"/>
      <c r="J88" s="90"/>
      <c r="K88" s="90"/>
      <c r="L88" s="90"/>
      <c r="M88" s="90"/>
    </row>
    <row r="89" spans="1:14" ht="15" customHeight="1" x14ac:dyDescent="0.35">
      <c r="B89" s="109" t="s">
        <v>167</v>
      </c>
      <c r="C89" s="110"/>
      <c r="D89" s="110"/>
      <c r="E89" s="295"/>
      <c r="F89" s="73"/>
      <c r="G89" s="73"/>
      <c r="H89" s="73"/>
      <c r="I89" s="73"/>
      <c r="J89" s="73"/>
      <c r="K89" s="73"/>
      <c r="L89" s="73"/>
      <c r="M89" s="73"/>
    </row>
    <row r="90" spans="1:14" ht="29.25" customHeight="1" x14ac:dyDescent="0.35">
      <c r="B90" s="595" t="s">
        <v>306</v>
      </c>
      <c r="C90" s="595"/>
      <c r="D90" s="595"/>
      <c r="E90" s="319">
        <v>0.32</v>
      </c>
      <c r="F90" s="106" t="s">
        <v>118</v>
      </c>
      <c r="G90" s="595" t="s">
        <v>307</v>
      </c>
      <c r="H90" s="599"/>
      <c r="I90" s="599"/>
      <c r="J90" s="599"/>
      <c r="K90" s="599"/>
      <c r="L90" s="599"/>
      <c r="M90" s="599"/>
    </row>
    <row r="91" spans="1:14" ht="29.25" customHeight="1" x14ac:dyDescent="0.35">
      <c r="B91" s="597" t="s">
        <v>308</v>
      </c>
      <c r="C91" s="597"/>
      <c r="D91" s="597"/>
      <c r="E91" s="336">
        <v>0.24161914445475646</v>
      </c>
      <c r="F91" s="104" t="s">
        <v>118</v>
      </c>
      <c r="G91" s="597" t="s">
        <v>309</v>
      </c>
      <c r="H91" s="598"/>
      <c r="I91" s="598"/>
      <c r="J91" s="598"/>
      <c r="K91" s="598"/>
      <c r="L91" s="598"/>
      <c r="M91" s="598"/>
    </row>
    <row r="92" spans="1:14" ht="29.25" customHeight="1" x14ac:dyDescent="0.35">
      <c r="B92" s="595" t="s">
        <v>310</v>
      </c>
      <c r="C92" s="595"/>
      <c r="D92" s="595"/>
      <c r="E92" s="320">
        <v>85</v>
      </c>
      <c r="F92" s="321" t="s">
        <v>311</v>
      </c>
      <c r="G92" s="595" t="s">
        <v>312</v>
      </c>
      <c r="H92" s="599"/>
      <c r="I92" s="599"/>
      <c r="J92" s="599"/>
      <c r="K92" s="599"/>
      <c r="L92" s="599"/>
      <c r="M92" s="599"/>
    </row>
    <row r="93" spans="1:14" ht="29.25" customHeight="1" x14ac:dyDescent="0.35">
      <c r="B93" s="597" t="s">
        <v>313</v>
      </c>
      <c r="C93" s="597"/>
      <c r="D93" s="597"/>
      <c r="E93" s="322">
        <v>4.4999999999999998E-2</v>
      </c>
      <c r="F93" s="323" t="s">
        <v>314</v>
      </c>
      <c r="G93" s="597" t="s">
        <v>315</v>
      </c>
      <c r="H93" s="598"/>
      <c r="I93" s="598"/>
      <c r="J93" s="598"/>
      <c r="K93" s="598"/>
      <c r="L93" s="598"/>
      <c r="M93" s="598"/>
    </row>
    <row r="94" spans="1:14" ht="29.25" customHeight="1" x14ac:dyDescent="0.35">
      <c r="B94" s="595" t="s">
        <v>316</v>
      </c>
      <c r="C94" s="595"/>
      <c r="D94" s="595"/>
      <c r="E94" s="320">
        <f>E92*E93</f>
        <v>3.8249999999999997</v>
      </c>
      <c r="F94" s="321" t="s">
        <v>317</v>
      </c>
      <c r="G94" s="595" t="str">
        <f>_xlfn.CONCAT(TEXT(E92,"0.00")," lb CO/ton refuse x ",TEXT(E93,"0.0%")," ton non-Al (as refuse)/ton feed/charge = 
",TEXT(E94,"0.00")," lb CO generated/ton feed/charge")</f>
        <v>85.00 lb CO/ton refuse x 4.5% ton non-Al (as refuse)/ton feed/charge = 
3.83 lb CO generated/ton feed/charge</v>
      </c>
      <c r="H94" s="599"/>
      <c r="I94" s="599"/>
      <c r="J94" s="599"/>
      <c r="K94" s="599"/>
      <c r="L94" s="599"/>
      <c r="M94" s="599"/>
    </row>
    <row r="95" spans="1:14" ht="29.25" customHeight="1" x14ac:dyDescent="0.35">
      <c r="B95" s="597" t="s">
        <v>318</v>
      </c>
      <c r="C95" s="597"/>
      <c r="D95" s="597"/>
      <c r="E95" s="322">
        <f>1-E91/E94</f>
        <v>0.93683159622097867</v>
      </c>
      <c r="F95" s="310" t="s">
        <v>88</v>
      </c>
      <c r="G95" s="597" t="str">
        <f>_xlfn.CONCAT("(1 -  ",TEXT(E91,"0.00")," lb CO post-afterburner/ton / ",TEXT(E94,"0.00")," lb CO generated pre-afterburner/ton) = ",TEXT(E95,"0.0%")," CO removal efficiency")</f>
        <v>(1 -  0.24 lb CO post-afterburner/ton / 3.83 lb CO generated pre-afterburner/ton) = 93.7% CO removal efficiency</v>
      </c>
      <c r="H95" s="598"/>
      <c r="I95" s="598"/>
      <c r="J95" s="598"/>
      <c r="K95" s="598"/>
      <c r="L95" s="598"/>
      <c r="M95" s="598"/>
    </row>
    <row r="96" spans="1:14" ht="29.25" customHeight="1" x14ac:dyDescent="0.35">
      <c r="B96" s="595" t="s">
        <v>319</v>
      </c>
      <c r="C96" s="595"/>
      <c r="D96" s="595"/>
      <c r="E96" s="107">
        <f>E91/(1-E95)</f>
        <v>3.824999999999998</v>
      </c>
      <c r="F96" s="33" t="s">
        <v>118</v>
      </c>
      <c r="G96" s="595" t="str">
        <f>_xlfn.CONCAT(TEXT(E91,"0.00")," lb CO/ton / (1 -  ",TEXT(E95,"0.00")," cont. eff.) = 
",TEXT(E96,"0.00")," lb uncont. CO/ton")</f>
        <v>0.24 lb CO/ton / (1 -  0.94 cont. eff.) = 
3.83 lb uncont. CO/ton</v>
      </c>
      <c r="H96" s="599"/>
      <c r="I96" s="599"/>
      <c r="J96" s="599"/>
      <c r="K96" s="599"/>
      <c r="L96" s="599"/>
      <c r="M96" s="599"/>
    </row>
    <row r="97" spans="1:14" ht="29.25" customHeight="1" x14ac:dyDescent="0.35">
      <c r="B97" s="597" t="s">
        <v>320</v>
      </c>
      <c r="C97" s="597"/>
      <c r="D97" s="597"/>
      <c r="E97" s="336">
        <v>0.16005145895070899</v>
      </c>
      <c r="F97" s="104" t="s">
        <v>118</v>
      </c>
      <c r="G97" s="597" t="s">
        <v>309</v>
      </c>
      <c r="H97" s="598"/>
      <c r="I97" s="598"/>
      <c r="J97" s="598"/>
      <c r="K97" s="598"/>
      <c r="L97" s="598"/>
      <c r="M97" s="598"/>
    </row>
    <row r="98" spans="1:14" ht="42.75" customHeight="1" x14ac:dyDescent="0.35">
      <c r="B98" s="595" t="s">
        <v>321</v>
      </c>
      <c r="C98" s="595"/>
      <c r="D98" s="595"/>
      <c r="E98" s="320">
        <v>30</v>
      </c>
      <c r="F98" s="321" t="s">
        <v>311</v>
      </c>
      <c r="G98" s="595" t="s">
        <v>312</v>
      </c>
      <c r="H98" s="599"/>
      <c r="I98" s="599"/>
      <c r="J98" s="599"/>
      <c r="K98" s="599"/>
      <c r="L98" s="599"/>
      <c r="M98" s="599"/>
    </row>
    <row r="99" spans="1:14" ht="15" customHeight="1" x14ac:dyDescent="0.35">
      <c r="B99" s="45" t="s">
        <v>86</v>
      </c>
      <c r="C99" s="45"/>
      <c r="D99" s="45"/>
      <c r="E99" s="546" t="s">
        <v>89</v>
      </c>
      <c r="F99" s="45"/>
      <c r="G99" s="45" t="s">
        <v>87</v>
      </c>
      <c r="H99" s="90"/>
      <c r="I99" s="90"/>
      <c r="J99" s="90"/>
      <c r="K99" s="90"/>
      <c r="L99" s="90"/>
      <c r="M99" s="90"/>
    </row>
    <row r="100" spans="1:14" ht="29.25" customHeight="1" x14ac:dyDescent="0.35">
      <c r="B100" s="597" t="s">
        <v>322</v>
      </c>
      <c r="C100" s="597"/>
      <c r="D100" s="597"/>
      <c r="E100" s="324">
        <f>E93*E98</f>
        <v>1.3499999999999999</v>
      </c>
      <c r="F100" s="323" t="s">
        <v>317</v>
      </c>
      <c r="G100" s="597" t="str">
        <f>_xlfn.CONCAT(TEXT(E98,"0.00")," lb VOC/ton refuse x ",TEXT(E93,"0.0%")," ton non-Al (as refuse)/ton feed/charge = 
",TEXT(E100,"0.00")," lb VOC generated/ton feed/charge")</f>
        <v>30.00 lb VOC/ton refuse x 4.5% ton non-Al (as refuse)/ton feed/charge = 
1.35 lb VOC generated/ton feed/charge</v>
      </c>
      <c r="H100" s="598"/>
      <c r="I100" s="598"/>
      <c r="J100" s="598"/>
      <c r="K100" s="598"/>
      <c r="L100" s="598"/>
      <c r="M100" s="598"/>
    </row>
    <row r="101" spans="1:14" ht="29.25" customHeight="1" x14ac:dyDescent="0.35">
      <c r="B101" s="595" t="s">
        <v>323</v>
      </c>
      <c r="C101" s="595"/>
      <c r="D101" s="595"/>
      <c r="E101" s="325">
        <f>1-E97/E100</f>
        <v>0.88144336374021559</v>
      </c>
      <c r="F101" s="318" t="s">
        <v>88</v>
      </c>
      <c r="G101" s="595" t="str">
        <f>_xlfn.CONCAT("(1 -  ",TEXT(E97,"0.00")," lb VOC post-afterburner/ton / ",TEXT(E100,"0.00")," lb VOC generated pre-afterburner/ton) = ",TEXT(E101,"0.0%")," VOC removal efficiency")</f>
        <v>(1 -  0.16 lb VOC post-afterburner/ton / 1.35 lb VOC generated pre-afterburner/ton) = 88.1% VOC removal efficiency</v>
      </c>
      <c r="H101" s="599"/>
      <c r="I101" s="599"/>
      <c r="J101" s="599"/>
      <c r="K101" s="599"/>
      <c r="L101" s="599"/>
      <c r="M101" s="599"/>
    </row>
    <row r="102" spans="1:14" ht="29.25" customHeight="1" x14ac:dyDescent="0.35">
      <c r="B102" s="597" t="s">
        <v>324</v>
      </c>
      <c r="C102" s="597"/>
      <c r="D102" s="597"/>
      <c r="E102" s="314">
        <f>E97/(1-E101)</f>
        <v>1.3500000000000003</v>
      </c>
      <c r="F102" s="93" t="s">
        <v>118</v>
      </c>
      <c r="G102" s="597" t="str">
        <f>_xlfn.CONCAT(TEXT(E97,"0.00")," lb VOC/ton / (1 -  ",TEXT(E101,"0.00")," cont. eff.) = 
",TEXT(E102,"0.00")," lb uncont. VOC/ton")</f>
        <v>0.16 lb VOC/ton / (1 -  0.88 cont. eff.) = 
1.35 lb uncont. VOC/ton</v>
      </c>
      <c r="H102" s="598"/>
      <c r="I102" s="598"/>
      <c r="J102" s="598"/>
      <c r="K102" s="598"/>
      <c r="L102" s="598"/>
      <c r="M102" s="598"/>
    </row>
    <row r="103" spans="1:14" ht="15" customHeight="1" x14ac:dyDescent="0.35">
      <c r="E103" s="76"/>
      <c r="F103" s="78"/>
      <c r="G103" s="78"/>
    </row>
    <row r="104" spans="1:14" ht="15" customHeight="1" x14ac:dyDescent="0.35">
      <c r="A104" s="74" t="s">
        <v>1151</v>
      </c>
      <c r="B104" s="74"/>
      <c r="C104" s="75"/>
    </row>
    <row r="105" spans="1:14" s="54" customFormat="1" x14ac:dyDescent="0.35">
      <c r="A105" s="54" t="s">
        <v>91</v>
      </c>
      <c r="B105" s="596" t="s">
        <v>325</v>
      </c>
      <c r="C105" s="596"/>
      <c r="D105" s="596"/>
      <c r="E105" s="596"/>
      <c r="F105" s="596"/>
      <c r="G105" s="596"/>
      <c r="H105" s="596"/>
      <c r="I105" s="596"/>
      <c r="J105" s="596"/>
      <c r="K105" s="596"/>
      <c r="L105" s="596"/>
      <c r="M105" s="596"/>
      <c r="N105" s="59"/>
    </row>
    <row r="106" spans="1:14" x14ac:dyDescent="0.35">
      <c r="A106" s="74"/>
      <c r="B106" s="74"/>
      <c r="C106" s="75"/>
      <c r="M106" s="36"/>
      <c r="N106" s="36"/>
    </row>
    <row r="107" spans="1:14" ht="15" customHeight="1" x14ac:dyDescent="0.35">
      <c r="B107" s="45" t="s">
        <v>86</v>
      </c>
      <c r="C107" s="45"/>
      <c r="D107" s="45"/>
      <c r="E107" s="89" t="s">
        <v>89</v>
      </c>
      <c r="F107" s="45"/>
      <c r="G107" s="45" t="s">
        <v>87</v>
      </c>
      <c r="H107" s="90"/>
      <c r="I107" s="90"/>
      <c r="J107" s="90"/>
      <c r="K107" s="90"/>
      <c r="L107" s="90"/>
      <c r="M107" s="90"/>
    </row>
    <row r="108" spans="1:14" ht="15" customHeight="1" x14ac:dyDescent="0.35">
      <c r="B108" s="109" t="s">
        <v>167</v>
      </c>
      <c r="C108" s="110"/>
      <c r="D108" s="110"/>
      <c r="E108" s="73"/>
      <c r="F108" s="73"/>
      <c r="G108" s="73"/>
      <c r="H108" s="73"/>
      <c r="I108" s="73"/>
      <c r="J108" s="73"/>
      <c r="K108" s="73"/>
      <c r="L108" s="73"/>
      <c r="M108" s="73"/>
    </row>
    <row r="109" spans="1:14" ht="41.25" customHeight="1" x14ac:dyDescent="0.35">
      <c r="B109" s="595" t="s">
        <v>326</v>
      </c>
      <c r="C109" s="595"/>
      <c r="D109" s="595"/>
      <c r="E109" s="328">
        <f>$E$93</f>
        <v>4.4999999999999998E-2</v>
      </c>
      <c r="F109" s="321" t="s">
        <v>327</v>
      </c>
      <c r="G109" s="595" t="s">
        <v>328</v>
      </c>
      <c r="H109" s="599"/>
      <c r="I109" s="599"/>
      <c r="J109" s="599"/>
      <c r="K109" s="599"/>
      <c r="L109" s="599"/>
      <c r="M109" s="599"/>
    </row>
    <row r="110" spans="1:14" ht="41.25" customHeight="1" x14ac:dyDescent="0.35">
      <c r="B110" s="597" t="s">
        <v>329</v>
      </c>
      <c r="C110" s="597"/>
      <c r="D110" s="597"/>
      <c r="E110" s="329">
        <f>E109*2000</f>
        <v>90</v>
      </c>
      <c r="F110" s="310" t="s">
        <v>118</v>
      </c>
      <c r="G110" s="597" t="str">
        <f>_xlfn.CONCAT("2,000 lb/ton x ",TEXT(E109,"0.00")," ",F109," = ",TEXT(E110,"0.00")," ",F110)</f>
        <v>2,000 lb/ton x 0.05 lb org. contaminant/lb Al = 90.00 lb/ton</v>
      </c>
      <c r="H110" s="607"/>
      <c r="I110" s="607"/>
      <c r="J110" s="607"/>
      <c r="K110" s="607"/>
      <c r="L110" s="607"/>
      <c r="M110" s="607"/>
    </row>
    <row r="111" spans="1:14" ht="13.5" customHeight="1" x14ac:dyDescent="0.35">
      <c r="B111" s="595" t="s">
        <v>330</v>
      </c>
      <c r="C111" s="595"/>
      <c r="D111" s="595"/>
      <c r="E111" s="107">
        <v>12.010999999999999</v>
      </c>
      <c r="F111" s="33" t="s">
        <v>331</v>
      </c>
      <c r="G111" s="579" t="s">
        <v>332</v>
      </c>
      <c r="H111" s="579"/>
      <c r="I111" s="579"/>
      <c r="J111" s="579"/>
      <c r="K111" s="579"/>
      <c r="L111" s="579"/>
      <c r="M111" s="579"/>
    </row>
    <row r="112" spans="1:14" x14ac:dyDescent="0.35">
      <c r="B112" s="595" t="s">
        <v>333</v>
      </c>
      <c r="C112" s="595"/>
      <c r="D112" s="595"/>
      <c r="E112" s="320">
        <v>1.01</v>
      </c>
      <c r="F112" s="318" t="s">
        <v>331</v>
      </c>
      <c r="G112" s="579"/>
      <c r="H112" s="579"/>
      <c r="I112" s="579"/>
      <c r="J112" s="579"/>
      <c r="K112" s="579"/>
      <c r="L112" s="579"/>
      <c r="M112" s="579"/>
    </row>
    <row r="113" spans="1:14" ht="51.75" customHeight="1" x14ac:dyDescent="0.35">
      <c r="B113" s="597" t="s">
        <v>334</v>
      </c>
      <c r="C113" s="597"/>
      <c r="D113" s="597"/>
      <c r="E113" s="330">
        <v>0.83207481815032902</v>
      </c>
      <c r="F113" s="310" t="s">
        <v>88</v>
      </c>
      <c r="G113" s="597" t="str">
        <f>_xlfn.CONCAT("(",TEXT(E111,"0.00")," ",F111," C x 5 lbmol C) / [ (",TEXT(E112,"0.00")," ",F112," H x 12 lbmol H) + (",TEXT(E111,"0.00")," ",F111," C x 5 lbmol C) ] = ",TEXT(E113,"0.00%")," wt. % C in C5H12; where pentane is the lowest molecular weight, highest carbon content, saturated hydrocarbon that exists as a liquid at feed/charge temperatures.")</f>
        <v>(12.01 lb/lb-mol C x 5 lbmol C) / [ (1.01 lb/lb-mol H x 12 lbmol H) + (12.01 lb/lb-mol C x 5 lbmol C) ] = 83.21% wt. % C in C5H12; where pentane is the lowest molecular weight, highest carbon content, saturated hydrocarbon that exists as a liquid at feed/charge temperatures.</v>
      </c>
      <c r="H113" s="607"/>
      <c r="I113" s="607"/>
      <c r="J113" s="607"/>
      <c r="K113" s="607"/>
      <c r="L113" s="607"/>
      <c r="M113" s="607"/>
    </row>
    <row r="114" spans="1:14" ht="29.25" customHeight="1" x14ac:dyDescent="0.35">
      <c r="B114" s="595" t="s">
        <v>335</v>
      </c>
      <c r="C114" s="595"/>
      <c r="D114" s="595"/>
      <c r="E114" s="331">
        <f>E110*E113</f>
        <v>74.886733633529616</v>
      </c>
      <c r="F114" s="318" t="s">
        <v>118</v>
      </c>
      <c r="G114" s="595" t="str">
        <f>_xlfn.CONCAT(TEXT(E110,"0.00")," ",F110," org. contaminant loading x ",TEXT(E113,"0%")," % C = ",TEXT(E114,"0.00")," ",F114)</f>
        <v>90.00 lb/ton org. contaminant loading x 83% % C = 74.89 lb/ton</v>
      </c>
      <c r="H114" s="608"/>
      <c r="I114" s="608"/>
      <c r="J114" s="608"/>
      <c r="K114" s="608"/>
      <c r="L114" s="608"/>
      <c r="M114" s="608"/>
    </row>
    <row r="115" spans="1:14" ht="13.5" customHeight="1" x14ac:dyDescent="0.35">
      <c r="B115" s="597" t="s">
        <v>336</v>
      </c>
      <c r="C115" s="597"/>
      <c r="D115" s="597"/>
      <c r="E115" s="100">
        <v>16</v>
      </c>
      <c r="F115" s="93" t="s">
        <v>331</v>
      </c>
      <c r="G115" s="585" t="s">
        <v>332</v>
      </c>
      <c r="H115" s="585"/>
      <c r="I115" s="585"/>
      <c r="J115" s="585"/>
      <c r="K115" s="585"/>
      <c r="L115" s="585"/>
      <c r="M115" s="585"/>
    </row>
    <row r="116" spans="1:14" ht="26.15" customHeight="1" x14ac:dyDescent="0.35">
      <c r="B116" s="595" t="s">
        <v>337</v>
      </c>
      <c r="C116" s="595"/>
      <c r="D116" s="595"/>
      <c r="E116" s="332">
        <f>E111+2*E115</f>
        <v>44.010999999999996</v>
      </c>
      <c r="F116" s="318" t="s">
        <v>331</v>
      </c>
      <c r="G116" s="579" t="str">
        <f>_xlfn.CONCAT(E111," ",F111," C + 2 x ",E115," ",F115," O = ",E116," ",F116," CO2")</f>
        <v>12.011 lb/lb-mol C + 2 x 16 lb/lb-mol O = 44.011 lb/lb-mol CO2</v>
      </c>
      <c r="H116" s="579"/>
      <c r="I116" s="579"/>
      <c r="J116" s="579"/>
      <c r="K116" s="579"/>
      <c r="L116" s="579"/>
      <c r="M116" s="579"/>
    </row>
    <row r="117" spans="1:14" ht="29.25" customHeight="1" x14ac:dyDescent="0.35">
      <c r="B117" s="597" t="s">
        <v>338</v>
      </c>
      <c r="C117" s="597"/>
      <c r="D117" s="597"/>
      <c r="E117" s="333">
        <f>E114*E116/E111</f>
        <v>274.40180117769307</v>
      </c>
      <c r="F117" s="334" t="s">
        <v>118</v>
      </c>
      <c r="G117" s="597" t="str">
        <f>_xlfn.CONCAT(TEXT(E114,"0.00")," ",F114," uncont. contaminant VOC as C x ",TEXT(E116,"0.00")," ",F116," CO2 / ",E111," ",F111," C = ",TEXT(E117,"0.00")," ",F117)</f>
        <v>74.89 lb/ton uncont. contaminant VOC as C x 44.01 lb/lb-mol CO2 / 12.011 lb/lb-mol C = 274.40 lb/ton</v>
      </c>
      <c r="H117" s="607"/>
      <c r="I117" s="607"/>
      <c r="J117" s="607"/>
      <c r="K117" s="607"/>
      <c r="L117" s="607"/>
      <c r="M117" s="607"/>
    </row>
    <row r="118" spans="1:14" ht="15" customHeight="1" x14ac:dyDescent="0.35">
      <c r="E118" s="76"/>
      <c r="F118" s="78"/>
      <c r="G118" s="78"/>
    </row>
    <row r="119" spans="1:14" ht="15" customHeight="1" x14ac:dyDescent="0.35">
      <c r="A119" s="74" t="s">
        <v>1152</v>
      </c>
      <c r="B119" s="74"/>
      <c r="C119" s="75"/>
    </row>
    <row r="120" spans="1:14" s="54" customFormat="1" ht="54" customHeight="1" x14ac:dyDescent="0.35">
      <c r="A120" s="54" t="s">
        <v>91</v>
      </c>
      <c r="B120" s="596" t="s">
        <v>339</v>
      </c>
      <c r="C120" s="596"/>
      <c r="D120" s="596"/>
      <c r="E120" s="596"/>
      <c r="F120" s="596"/>
      <c r="G120" s="596"/>
      <c r="H120" s="596"/>
      <c r="I120" s="596"/>
      <c r="J120" s="596"/>
      <c r="K120" s="596"/>
      <c r="L120" s="596"/>
      <c r="M120" s="596"/>
      <c r="N120" s="59"/>
    </row>
    <row r="121" spans="1:14" x14ac:dyDescent="0.35">
      <c r="A121" s="74"/>
      <c r="B121" s="74"/>
      <c r="C121" s="75"/>
      <c r="M121" s="36"/>
      <c r="N121" s="36"/>
    </row>
    <row r="122" spans="1:14" ht="15" customHeight="1" x14ac:dyDescent="0.35">
      <c r="B122" s="45" t="s">
        <v>86</v>
      </c>
      <c r="C122" s="45"/>
      <c r="D122" s="45"/>
      <c r="E122" s="89" t="s">
        <v>89</v>
      </c>
      <c r="F122" s="45"/>
      <c r="G122" s="45" t="s">
        <v>87</v>
      </c>
      <c r="H122" s="90"/>
      <c r="I122" s="90"/>
      <c r="J122" s="90"/>
      <c r="K122" s="90"/>
      <c r="L122" s="90"/>
      <c r="M122" s="90"/>
    </row>
    <row r="123" spans="1:14" ht="15" customHeight="1" x14ac:dyDescent="0.35">
      <c r="B123" s="109" t="s">
        <v>167</v>
      </c>
      <c r="C123" s="110"/>
      <c r="D123" s="110"/>
      <c r="E123" s="73"/>
      <c r="F123" s="73"/>
      <c r="G123" s="73"/>
      <c r="H123" s="73"/>
      <c r="I123" s="73"/>
      <c r="J123" s="73"/>
      <c r="K123" s="73"/>
      <c r="L123" s="73"/>
      <c r="M123" s="73"/>
    </row>
    <row r="124" spans="1:14" ht="28.5" customHeight="1" x14ac:dyDescent="0.35">
      <c r="B124" s="595" t="s">
        <v>340</v>
      </c>
      <c r="C124" s="595"/>
      <c r="D124" s="595"/>
      <c r="E124" s="317">
        <v>0.98</v>
      </c>
      <c r="F124" s="318" t="s">
        <v>88</v>
      </c>
      <c r="G124" s="595" t="s">
        <v>341</v>
      </c>
      <c r="H124" s="599"/>
      <c r="I124" s="599"/>
      <c r="J124" s="599"/>
      <c r="K124" s="599"/>
      <c r="L124" s="599"/>
      <c r="M124" s="599"/>
    </row>
    <row r="125" spans="1:14" ht="25.5" customHeight="1" x14ac:dyDescent="0.35">
      <c r="B125" s="579" t="s">
        <v>815</v>
      </c>
      <c r="C125" s="579"/>
      <c r="D125" s="579"/>
      <c r="E125" s="534">
        <v>5.5600000000000003E-5</v>
      </c>
      <c r="F125" s="321" t="s">
        <v>841</v>
      </c>
      <c r="G125" s="595" t="s">
        <v>842</v>
      </c>
      <c r="H125" s="595"/>
      <c r="I125" s="595"/>
      <c r="J125" s="595"/>
      <c r="K125" s="595"/>
      <c r="L125" s="595"/>
      <c r="M125" s="595"/>
    </row>
    <row r="126" spans="1:14" ht="13.5" customHeight="1" x14ac:dyDescent="0.35">
      <c r="B126" s="579" t="s">
        <v>816</v>
      </c>
      <c r="C126" s="579"/>
      <c r="D126" s="579"/>
      <c r="E126" s="534">
        <v>4.2999999999999995E-6</v>
      </c>
      <c r="F126" s="321" t="s">
        <v>843</v>
      </c>
      <c r="G126" s="595" t="s">
        <v>844</v>
      </c>
      <c r="H126" s="595"/>
      <c r="I126" s="595"/>
      <c r="J126" s="595"/>
      <c r="K126" s="595"/>
      <c r="L126" s="595"/>
      <c r="M126" s="595"/>
    </row>
    <row r="127" spans="1:14" ht="25.5" customHeight="1" x14ac:dyDescent="0.35">
      <c r="B127" s="579" t="s">
        <v>817</v>
      </c>
      <c r="C127" s="579"/>
      <c r="D127" s="579"/>
      <c r="E127" s="534">
        <v>1.9999999999999999E-6</v>
      </c>
      <c r="F127" s="321" t="s">
        <v>845</v>
      </c>
      <c r="G127" s="595" t="s">
        <v>846</v>
      </c>
      <c r="H127" s="595"/>
      <c r="I127" s="595"/>
      <c r="J127" s="595"/>
      <c r="K127" s="595"/>
      <c r="L127" s="595"/>
      <c r="M127" s="595"/>
    </row>
    <row r="128" spans="1:14" ht="25.5" customHeight="1" x14ac:dyDescent="0.35">
      <c r="B128" s="579" t="s">
        <v>818</v>
      </c>
      <c r="C128" s="579"/>
      <c r="D128" s="579"/>
      <c r="E128" s="534">
        <v>3.4799999999999999E-5</v>
      </c>
      <c r="F128" s="321" t="s">
        <v>847</v>
      </c>
      <c r="G128" s="595" t="s">
        <v>848</v>
      </c>
      <c r="H128" s="595"/>
      <c r="I128" s="595"/>
      <c r="J128" s="595"/>
      <c r="K128" s="595"/>
      <c r="L128" s="595"/>
      <c r="M128" s="595"/>
    </row>
    <row r="129" spans="2:13" ht="25.5" customHeight="1" x14ac:dyDescent="0.35">
      <c r="B129" s="579" t="s">
        <v>819</v>
      </c>
      <c r="C129" s="579"/>
      <c r="D129" s="579"/>
      <c r="E129" s="534">
        <v>1.6799999999999999E-4</v>
      </c>
      <c r="F129" s="321" t="s">
        <v>849</v>
      </c>
      <c r="G129" s="595" t="s">
        <v>850</v>
      </c>
      <c r="H129" s="595"/>
      <c r="I129" s="595"/>
      <c r="J129" s="595"/>
      <c r="K129" s="595"/>
      <c r="L129" s="595"/>
      <c r="M129" s="595"/>
    </row>
    <row r="130" spans="2:13" ht="25.5" customHeight="1" x14ac:dyDescent="0.35">
      <c r="B130" s="579" t="s">
        <v>820</v>
      </c>
      <c r="C130" s="579"/>
      <c r="D130" s="579"/>
      <c r="E130" s="534">
        <v>2.0000000000000002E-7</v>
      </c>
      <c r="F130" s="321" t="s">
        <v>851</v>
      </c>
      <c r="G130" s="595" t="s">
        <v>852</v>
      </c>
      <c r="H130" s="595"/>
      <c r="I130" s="595"/>
      <c r="J130" s="595"/>
      <c r="K130" s="595"/>
      <c r="L130" s="595"/>
      <c r="M130" s="595"/>
    </row>
    <row r="131" spans="2:13" ht="25.5" customHeight="1" x14ac:dyDescent="0.35">
      <c r="B131" s="579" t="s">
        <v>821</v>
      </c>
      <c r="C131" s="579"/>
      <c r="D131" s="579"/>
      <c r="E131" s="534">
        <v>9.3999999999999998E-6</v>
      </c>
      <c r="F131" s="321" t="s">
        <v>853</v>
      </c>
      <c r="G131" s="595" t="s">
        <v>854</v>
      </c>
      <c r="H131" s="595"/>
      <c r="I131" s="595"/>
      <c r="J131" s="595"/>
      <c r="K131" s="595"/>
      <c r="L131" s="595"/>
      <c r="M131" s="595"/>
    </row>
    <row r="132" spans="2:13" ht="25.5" customHeight="1" x14ac:dyDescent="0.35">
      <c r="B132" s="579" t="s">
        <v>822</v>
      </c>
      <c r="C132" s="579"/>
      <c r="D132" s="579"/>
      <c r="E132" s="534">
        <v>4.17E-4</v>
      </c>
      <c r="F132" s="321" t="s">
        <v>855</v>
      </c>
      <c r="G132" s="595" t="s">
        <v>856</v>
      </c>
      <c r="H132" s="595"/>
      <c r="I132" s="595"/>
      <c r="J132" s="595"/>
      <c r="K132" s="595"/>
      <c r="L132" s="595"/>
      <c r="M132" s="595"/>
    </row>
    <row r="133" spans="2:13" ht="25.5" customHeight="1" x14ac:dyDescent="0.35">
      <c r="B133" s="579" t="s">
        <v>823</v>
      </c>
      <c r="C133" s="579"/>
      <c r="D133" s="579"/>
      <c r="E133" s="534">
        <v>6.2699999999999995E-4</v>
      </c>
      <c r="F133" s="321" t="s">
        <v>857</v>
      </c>
      <c r="G133" s="595" t="s">
        <v>858</v>
      </c>
      <c r="H133" s="595"/>
      <c r="I133" s="595"/>
      <c r="J133" s="595"/>
      <c r="K133" s="595"/>
      <c r="L133" s="595"/>
      <c r="M133" s="595"/>
    </row>
    <row r="134" spans="2:13" ht="25.5" customHeight="1" x14ac:dyDescent="0.35">
      <c r="B134" s="579" t="s">
        <v>824</v>
      </c>
      <c r="C134" s="579"/>
      <c r="D134" s="579"/>
      <c r="E134" s="534">
        <v>4.8999999999999997E-7</v>
      </c>
      <c r="F134" s="321" t="s">
        <v>859</v>
      </c>
      <c r="G134" s="595" t="s">
        <v>860</v>
      </c>
      <c r="H134" s="595"/>
      <c r="I134" s="595"/>
      <c r="J134" s="595"/>
      <c r="K134" s="595"/>
      <c r="L134" s="595"/>
      <c r="M134" s="595"/>
    </row>
    <row r="135" spans="2:13" ht="25.5" customHeight="1" x14ac:dyDescent="0.35">
      <c r="B135" s="579" t="s">
        <v>983</v>
      </c>
      <c r="C135" s="579"/>
      <c r="D135" s="579"/>
      <c r="E135" s="534">
        <v>5.9999999999999995E-8</v>
      </c>
      <c r="F135" s="321" t="s">
        <v>984</v>
      </c>
      <c r="G135" s="595" t="s">
        <v>985</v>
      </c>
      <c r="H135" s="595"/>
      <c r="I135" s="595"/>
      <c r="J135" s="595"/>
      <c r="K135" s="595"/>
      <c r="L135" s="595"/>
      <c r="M135" s="595"/>
    </row>
    <row r="136" spans="2:13" ht="25.5" customHeight="1" x14ac:dyDescent="0.35">
      <c r="B136" s="579" t="s">
        <v>986</v>
      </c>
      <c r="C136" s="579"/>
      <c r="D136" s="579"/>
      <c r="E136" s="534">
        <v>5.9999999999999995E-8</v>
      </c>
      <c r="F136" s="321" t="s">
        <v>987</v>
      </c>
      <c r="G136" s="595" t="s">
        <v>988</v>
      </c>
      <c r="H136" s="595"/>
      <c r="I136" s="595"/>
      <c r="J136" s="595"/>
      <c r="K136" s="595"/>
      <c r="L136" s="595"/>
      <c r="M136" s="595"/>
    </row>
    <row r="137" spans="2:13" ht="25.5" customHeight="1" x14ac:dyDescent="0.35">
      <c r="B137" s="579" t="s">
        <v>825</v>
      </c>
      <c r="C137" s="579"/>
      <c r="D137" s="579"/>
      <c r="E137" s="534">
        <v>7.8999999999999996E-5</v>
      </c>
      <c r="F137" s="321" t="s">
        <v>861</v>
      </c>
      <c r="G137" s="595" t="s">
        <v>862</v>
      </c>
      <c r="H137" s="595"/>
      <c r="I137" s="595"/>
      <c r="J137" s="595"/>
      <c r="K137" s="595"/>
      <c r="L137" s="595"/>
      <c r="M137" s="595"/>
    </row>
    <row r="138" spans="2:13" ht="25.5" customHeight="1" x14ac:dyDescent="0.35">
      <c r="B138" s="579" t="s">
        <v>826</v>
      </c>
      <c r="C138" s="579"/>
      <c r="D138" s="579"/>
      <c r="E138" s="534">
        <v>2.3100000000000002E-5</v>
      </c>
      <c r="F138" s="321" t="s">
        <v>863</v>
      </c>
      <c r="G138" s="595" t="s">
        <v>864</v>
      </c>
      <c r="H138" s="595"/>
      <c r="I138" s="595"/>
      <c r="J138" s="595"/>
      <c r="K138" s="595"/>
      <c r="L138" s="595"/>
      <c r="M138" s="595"/>
    </row>
    <row r="139" spans="2:13" ht="25.5" customHeight="1" x14ac:dyDescent="0.35">
      <c r="B139" s="595" t="s">
        <v>342</v>
      </c>
      <c r="C139" s="595"/>
      <c r="D139" s="595"/>
      <c r="E139" s="534">
        <v>1.4210100000000001E-3</v>
      </c>
      <c r="F139" s="321" t="s">
        <v>343</v>
      </c>
      <c r="G139" s="595" t="s">
        <v>344</v>
      </c>
      <c r="H139" s="595"/>
      <c r="I139" s="595"/>
      <c r="J139" s="595"/>
      <c r="K139" s="595"/>
      <c r="L139" s="595"/>
      <c r="M139" s="595"/>
    </row>
    <row r="140" spans="2:13" x14ac:dyDescent="0.35">
      <c r="B140" s="73"/>
      <c r="C140" s="73"/>
      <c r="D140" s="73"/>
      <c r="E140" s="113"/>
      <c r="G140" s="73"/>
      <c r="H140" s="519"/>
      <c r="I140" s="519"/>
      <c r="J140" s="519"/>
      <c r="K140" s="519"/>
      <c r="L140" s="519"/>
      <c r="M140" s="519"/>
    </row>
    <row r="141" spans="2:13" ht="26.25" customHeight="1" x14ac:dyDescent="0.35">
      <c r="B141" s="595" t="s">
        <v>828</v>
      </c>
      <c r="C141" s="595"/>
      <c r="D141" s="595"/>
      <c r="E141" s="112">
        <f>$E$35*E125</f>
        <v>2.6432071287717618E-6</v>
      </c>
      <c r="F141" s="73" t="s">
        <v>867</v>
      </c>
      <c r="G141" s="595" t="s">
        <v>1153</v>
      </c>
      <c r="H141" s="595"/>
      <c r="I141" s="595"/>
      <c r="J141" s="595"/>
      <c r="K141" s="595"/>
      <c r="L141" s="595"/>
      <c r="M141" s="595"/>
    </row>
    <row r="142" spans="2:13" ht="26.25" customHeight="1" x14ac:dyDescent="0.35">
      <c r="B142" s="595" t="s">
        <v>829</v>
      </c>
      <c r="C142" s="595"/>
      <c r="D142" s="595"/>
      <c r="E142" s="112">
        <f t="shared" ref="E142:E154" si="0">$E$35*E126</f>
        <v>2.0442069521076571E-7</v>
      </c>
      <c r="F142" s="73" t="s">
        <v>869</v>
      </c>
      <c r="G142" s="595" t="s">
        <v>1154</v>
      </c>
      <c r="H142" s="595"/>
      <c r="I142" s="595"/>
      <c r="J142" s="595"/>
      <c r="K142" s="595"/>
      <c r="L142" s="595"/>
      <c r="M142" s="595"/>
    </row>
    <row r="143" spans="2:13" ht="26.25" customHeight="1" x14ac:dyDescent="0.35">
      <c r="B143" s="595" t="s">
        <v>830</v>
      </c>
      <c r="C143" s="595"/>
      <c r="D143" s="595"/>
      <c r="E143" s="112">
        <f>$E$35*E127</f>
        <v>9.507939312128638E-8</v>
      </c>
      <c r="F143" s="73" t="s">
        <v>871</v>
      </c>
      <c r="G143" s="595" t="s">
        <v>1155</v>
      </c>
      <c r="H143" s="595"/>
      <c r="I143" s="595"/>
      <c r="J143" s="595"/>
      <c r="K143" s="595"/>
      <c r="L143" s="595"/>
      <c r="M143" s="595"/>
    </row>
    <row r="144" spans="2:13" ht="26.25" customHeight="1" x14ac:dyDescent="0.35">
      <c r="B144" s="595" t="s">
        <v>831</v>
      </c>
      <c r="C144" s="595"/>
      <c r="D144" s="595"/>
      <c r="E144" s="112">
        <f t="shared" si="0"/>
        <v>1.6543814403103829E-6</v>
      </c>
      <c r="F144" s="73" t="s">
        <v>873</v>
      </c>
      <c r="G144" s="595" t="s">
        <v>1156</v>
      </c>
      <c r="H144" s="595"/>
      <c r="I144" s="595"/>
      <c r="J144" s="595"/>
      <c r="K144" s="595"/>
      <c r="L144" s="595"/>
      <c r="M144" s="595"/>
    </row>
    <row r="145" spans="1:14" ht="26.25" customHeight="1" x14ac:dyDescent="0.35">
      <c r="B145" s="595" t="s">
        <v>832</v>
      </c>
      <c r="C145" s="595"/>
      <c r="D145" s="595"/>
      <c r="E145" s="112">
        <f t="shared" si="0"/>
        <v>7.9866690221880563E-6</v>
      </c>
      <c r="F145" s="73" t="s">
        <v>875</v>
      </c>
      <c r="G145" s="595" t="s">
        <v>1157</v>
      </c>
      <c r="H145" s="595"/>
      <c r="I145" s="595"/>
      <c r="J145" s="595"/>
      <c r="K145" s="595"/>
      <c r="L145" s="595"/>
      <c r="M145" s="595"/>
    </row>
    <row r="146" spans="1:14" ht="26.25" customHeight="1" x14ac:dyDescent="0.35">
      <c r="B146" s="595" t="s">
        <v>833</v>
      </c>
      <c r="C146" s="595"/>
      <c r="D146" s="595"/>
      <c r="E146" s="112">
        <f>$E$35*E130</f>
        <v>9.5079393121286386E-9</v>
      </c>
      <c r="F146" s="73" t="s">
        <v>877</v>
      </c>
      <c r="G146" s="595" t="s">
        <v>1158</v>
      </c>
      <c r="H146" s="595"/>
      <c r="I146" s="595"/>
      <c r="J146" s="595"/>
      <c r="K146" s="595"/>
      <c r="L146" s="595"/>
      <c r="M146" s="595"/>
    </row>
    <row r="147" spans="1:14" ht="26.25" customHeight="1" x14ac:dyDescent="0.35">
      <c r="B147" s="595" t="s">
        <v>834</v>
      </c>
      <c r="C147" s="595"/>
      <c r="D147" s="595"/>
      <c r="E147" s="112">
        <f t="shared" si="0"/>
        <v>4.4687314767004601E-7</v>
      </c>
      <c r="F147" s="73" t="s">
        <v>879</v>
      </c>
      <c r="G147" s="595" t="s">
        <v>1159</v>
      </c>
      <c r="H147" s="595"/>
      <c r="I147" s="595"/>
      <c r="J147" s="595"/>
      <c r="K147" s="595"/>
      <c r="L147" s="595"/>
      <c r="M147" s="595"/>
    </row>
    <row r="148" spans="1:14" ht="26.25" customHeight="1" x14ac:dyDescent="0.35">
      <c r="B148" s="595" t="s">
        <v>835</v>
      </c>
      <c r="C148" s="595"/>
      <c r="D148" s="595"/>
      <c r="E148" s="112">
        <f t="shared" si="0"/>
        <v>1.9824053465788212E-5</v>
      </c>
      <c r="F148" s="73" t="s">
        <v>881</v>
      </c>
      <c r="G148" s="595" t="s">
        <v>1160</v>
      </c>
      <c r="H148" s="595"/>
      <c r="I148" s="595"/>
      <c r="J148" s="595"/>
      <c r="K148" s="595"/>
      <c r="L148" s="595"/>
      <c r="M148" s="595"/>
    </row>
    <row r="149" spans="1:14" ht="26.25" customHeight="1" x14ac:dyDescent="0.35">
      <c r="B149" s="595" t="s">
        <v>836</v>
      </c>
      <c r="C149" s="595"/>
      <c r="D149" s="595"/>
      <c r="E149" s="112">
        <f t="shared" si="0"/>
        <v>2.980738974352328E-5</v>
      </c>
      <c r="F149" s="73" t="s">
        <v>883</v>
      </c>
      <c r="G149" s="595" t="s">
        <v>1161</v>
      </c>
      <c r="H149" s="595"/>
      <c r="I149" s="595"/>
      <c r="J149" s="595"/>
      <c r="K149" s="595"/>
      <c r="L149" s="595"/>
      <c r="M149" s="595"/>
    </row>
    <row r="150" spans="1:14" ht="26.25" customHeight="1" x14ac:dyDescent="0.35">
      <c r="B150" s="595" t="s">
        <v>837</v>
      </c>
      <c r="C150" s="595"/>
      <c r="D150" s="595"/>
      <c r="E150" s="112">
        <f t="shared" si="0"/>
        <v>2.3294451314715163E-8</v>
      </c>
      <c r="F150" s="73" t="s">
        <v>885</v>
      </c>
      <c r="G150" s="595" t="s">
        <v>1162</v>
      </c>
      <c r="H150" s="595"/>
      <c r="I150" s="595"/>
      <c r="J150" s="595"/>
      <c r="K150" s="595"/>
      <c r="L150" s="595"/>
      <c r="M150" s="595"/>
    </row>
    <row r="151" spans="1:14" ht="26.25" customHeight="1" x14ac:dyDescent="0.35">
      <c r="B151" s="595" t="s">
        <v>999</v>
      </c>
      <c r="C151" s="595"/>
      <c r="D151" s="595"/>
      <c r="E151" s="112">
        <f t="shared" si="0"/>
        <v>2.8523817936385913E-9</v>
      </c>
      <c r="F151" s="73" t="s">
        <v>1000</v>
      </c>
      <c r="G151" s="595" t="s">
        <v>1163</v>
      </c>
      <c r="H151" s="595"/>
      <c r="I151" s="595"/>
      <c r="J151" s="595"/>
      <c r="K151" s="595"/>
      <c r="L151" s="595"/>
      <c r="M151" s="595"/>
    </row>
    <row r="152" spans="1:14" ht="26.25" customHeight="1" x14ac:dyDescent="0.35">
      <c r="B152" s="595" t="s">
        <v>1002</v>
      </c>
      <c r="C152" s="595"/>
      <c r="D152" s="595"/>
      <c r="E152" s="112">
        <f>$E$35*E136</f>
        <v>2.8523817936385913E-9</v>
      </c>
      <c r="F152" s="73" t="s">
        <v>1003</v>
      </c>
      <c r="G152" s="595" t="s">
        <v>1164</v>
      </c>
      <c r="H152" s="595"/>
      <c r="I152" s="595"/>
      <c r="J152" s="595"/>
      <c r="K152" s="595"/>
      <c r="L152" s="595"/>
      <c r="M152" s="595"/>
    </row>
    <row r="153" spans="1:14" ht="26.25" customHeight="1" x14ac:dyDescent="0.35">
      <c r="B153" s="595" t="s">
        <v>838</v>
      </c>
      <c r="C153" s="595"/>
      <c r="D153" s="595"/>
      <c r="E153" s="112">
        <f>$E$35*E137</f>
        <v>3.7556360282908117E-6</v>
      </c>
      <c r="F153" s="73" t="s">
        <v>887</v>
      </c>
      <c r="G153" s="595" t="s">
        <v>1165</v>
      </c>
      <c r="H153" s="595"/>
      <c r="I153" s="595"/>
      <c r="J153" s="595"/>
      <c r="K153" s="595"/>
      <c r="L153" s="595"/>
      <c r="M153" s="595"/>
    </row>
    <row r="154" spans="1:14" ht="26.25" customHeight="1" x14ac:dyDescent="0.35">
      <c r="B154" s="595" t="s">
        <v>839</v>
      </c>
      <c r="C154" s="595"/>
      <c r="D154" s="595"/>
      <c r="E154" s="112">
        <f t="shared" si="0"/>
        <v>1.0981669905508577E-6</v>
      </c>
      <c r="F154" s="73" t="s">
        <v>888</v>
      </c>
      <c r="G154" s="595" t="s">
        <v>1166</v>
      </c>
      <c r="H154" s="595"/>
      <c r="I154" s="595"/>
      <c r="J154" s="595"/>
      <c r="K154" s="595"/>
      <c r="L154" s="595"/>
      <c r="M154" s="595"/>
    </row>
    <row r="155" spans="1:14" ht="26.25" customHeight="1" x14ac:dyDescent="0.35">
      <c r="B155" s="595" t="s">
        <v>345</v>
      </c>
      <c r="C155" s="595"/>
      <c r="D155" s="595"/>
      <c r="E155" s="112">
        <f>$E$35*E139</f>
        <v>6.7554384209639592E-5</v>
      </c>
      <c r="F155" s="73" t="s">
        <v>346</v>
      </c>
      <c r="G155" s="595" t="s">
        <v>1167</v>
      </c>
      <c r="H155" s="595"/>
      <c r="I155" s="595"/>
      <c r="J155" s="595"/>
      <c r="K155" s="595"/>
      <c r="L155" s="595"/>
      <c r="M155" s="595"/>
    </row>
    <row r="156" spans="1:14" x14ac:dyDescent="0.35">
      <c r="B156" s="73"/>
      <c r="C156" s="73"/>
      <c r="D156" s="73"/>
      <c r="E156" s="113"/>
      <c r="G156" s="73"/>
      <c r="H156" s="519"/>
      <c r="I156" s="519"/>
      <c r="J156" s="519"/>
      <c r="K156" s="519"/>
      <c r="L156" s="519"/>
      <c r="M156" s="519"/>
    </row>
    <row r="157" spans="1:14" ht="15" customHeight="1" x14ac:dyDescent="0.35">
      <c r="E157" s="76"/>
      <c r="F157" s="78"/>
      <c r="G157" s="78"/>
    </row>
    <row r="158" spans="1:14" ht="15" customHeight="1" x14ac:dyDescent="0.35">
      <c r="A158" s="74" t="s">
        <v>1197</v>
      </c>
      <c r="B158" s="74"/>
      <c r="C158" s="75"/>
    </row>
    <row r="159" spans="1:14" s="54" customFormat="1" ht="69" customHeight="1" x14ac:dyDescent="0.35">
      <c r="A159" s="54" t="s">
        <v>91</v>
      </c>
      <c r="B159" s="596" t="s">
        <v>347</v>
      </c>
      <c r="C159" s="596"/>
      <c r="D159" s="596"/>
      <c r="E159" s="596"/>
      <c r="F159" s="596"/>
      <c r="G159" s="596"/>
      <c r="H159" s="596"/>
      <c r="I159" s="596"/>
      <c r="J159" s="596"/>
      <c r="K159" s="596"/>
      <c r="L159" s="596"/>
      <c r="M159" s="596"/>
      <c r="N159" s="59"/>
    </row>
    <row r="160" spans="1:14" x14ac:dyDescent="0.35">
      <c r="A160" s="74"/>
      <c r="B160" s="74"/>
      <c r="C160" s="75"/>
      <c r="M160" s="36"/>
      <c r="N160" s="36"/>
    </row>
    <row r="161" spans="2:13" ht="15" customHeight="1" x14ac:dyDescent="0.35">
      <c r="B161" s="45" t="s">
        <v>86</v>
      </c>
      <c r="C161" s="45"/>
      <c r="D161" s="45"/>
      <c r="E161" s="89" t="s">
        <v>89</v>
      </c>
      <c r="F161" s="45"/>
      <c r="G161" s="45" t="s">
        <v>87</v>
      </c>
      <c r="H161" s="90"/>
      <c r="I161" s="90"/>
      <c r="J161" s="90"/>
      <c r="K161" s="90"/>
      <c r="L161" s="90"/>
      <c r="M161" s="90"/>
    </row>
    <row r="162" spans="2:13" ht="15" customHeight="1" x14ac:dyDescent="0.35">
      <c r="B162" s="109" t="s">
        <v>167</v>
      </c>
      <c r="C162" s="110"/>
      <c r="D162" s="110"/>
      <c r="E162" s="73"/>
      <c r="F162" s="73"/>
      <c r="G162" s="73"/>
      <c r="H162" s="73"/>
      <c r="I162" s="73"/>
      <c r="J162" s="73"/>
      <c r="K162" s="73"/>
      <c r="L162" s="73"/>
      <c r="M162" s="73"/>
    </row>
    <row r="163" spans="2:13" ht="29.25" customHeight="1" x14ac:dyDescent="0.35">
      <c r="B163" s="595" t="s">
        <v>348</v>
      </c>
      <c r="C163" s="595"/>
      <c r="D163" s="609"/>
      <c r="E163" s="535">
        <v>6.2250580000000007E-2</v>
      </c>
      <c r="F163" s="106" t="s">
        <v>118</v>
      </c>
      <c r="G163" s="595" t="s">
        <v>349</v>
      </c>
      <c r="H163" s="599"/>
      <c r="I163" s="599"/>
      <c r="J163" s="599"/>
      <c r="K163" s="599"/>
      <c r="L163" s="599"/>
      <c r="M163" s="599"/>
    </row>
    <row r="164" spans="2:13" ht="29.25" customHeight="1" x14ac:dyDescent="0.35">
      <c r="B164" s="579" t="s">
        <v>1168</v>
      </c>
      <c r="C164" s="579"/>
      <c r="D164" s="579"/>
      <c r="E164" s="112">
        <v>3.0200000000000001E-3</v>
      </c>
      <c r="F164" s="33" t="s">
        <v>118</v>
      </c>
      <c r="G164" s="595" t="s">
        <v>350</v>
      </c>
      <c r="H164" s="599"/>
      <c r="I164" s="599"/>
      <c r="J164" s="599"/>
      <c r="K164" s="599"/>
      <c r="L164" s="599"/>
      <c r="M164" s="599"/>
    </row>
    <row r="165" spans="2:13" ht="29.25" customHeight="1" x14ac:dyDescent="0.35">
      <c r="B165" s="579" t="s">
        <v>1169</v>
      </c>
      <c r="C165" s="579"/>
      <c r="D165" s="579"/>
      <c r="E165" s="112">
        <v>1.0580000000000001E-2</v>
      </c>
      <c r="F165" s="33" t="s">
        <v>118</v>
      </c>
      <c r="G165" s="595" t="s">
        <v>350</v>
      </c>
      <c r="H165" s="599"/>
      <c r="I165" s="599"/>
      <c r="J165" s="599"/>
      <c r="K165" s="599"/>
      <c r="L165" s="599"/>
      <c r="M165" s="599"/>
    </row>
    <row r="166" spans="2:13" ht="29.25" customHeight="1" x14ac:dyDescent="0.35">
      <c r="B166" s="579" t="s">
        <v>1170</v>
      </c>
      <c r="C166" s="579"/>
      <c r="D166" s="579"/>
      <c r="E166" s="112">
        <v>7.5999999999999991E-3</v>
      </c>
      <c r="F166" s="33" t="s">
        <v>118</v>
      </c>
      <c r="G166" s="595" t="s">
        <v>350</v>
      </c>
      <c r="H166" s="599"/>
      <c r="I166" s="599"/>
      <c r="J166" s="599"/>
      <c r="K166" s="599"/>
      <c r="L166" s="599"/>
      <c r="M166" s="599"/>
    </row>
    <row r="167" spans="2:13" ht="29.25" customHeight="1" x14ac:dyDescent="0.35">
      <c r="B167" s="579" t="s">
        <v>1171</v>
      </c>
      <c r="C167" s="579"/>
      <c r="D167" s="579"/>
      <c r="E167" s="112">
        <v>4.0800000000000002E-5</v>
      </c>
      <c r="F167" s="33" t="s">
        <v>118</v>
      </c>
      <c r="G167" s="595" t="s">
        <v>350</v>
      </c>
      <c r="H167" s="599"/>
      <c r="I167" s="599"/>
      <c r="J167" s="599"/>
      <c r="K167" s="599"/>
      <c r="L167" s="599"/>
      <c r="M167" s="599"/>
    </row>
    <row r="168" spans="2:13" ht="29.25" customHeight="1" x14ac:dyDescent="0.35">
      <c r="B168" s="579" t="s">
        <v>1172</v>
      </c>
      <c r="C168" s="579"/>
      <c r="D168" s="579"/>
      <c r="E168" s="112">
        <v>6.0999999999999997E-4</v>
      </c>
      <c r="F168" s="33" t="s">
        <v>118</v>
      </c>
      <c r="G168" s="595" t="s">
        <v>350</v>
      </c>
      <c r="H168" s="599"/>
      <c r="I168" s="599"/>
      <c r="J168" s="599"/>
      <c r="K168" s="599"/>
      <c r="L168" s="599"/>
      <c r="M168" s="599"/>
    </row>
    <row r="169" spans="2:13" ht="29.25" customHeight="1" x14ac:dyDescent="0.35">
      <c r="B169" s="579" t="s">
        <v>1173</v>
      </c>
      <c r="C169" s="579"/>
      <c r="D169" s="579"/>
      <c r="E169" s="112">
        <v>4.1399999999999997E-5</v>
      </c>
      <c r="F169" s="33" t="s">
        <v>118</v>
      </c>
      <c r="G169" s="595" t="s">
        <v>350</v>
      </c>
      <c r="H169" s="599"/>
      <c r="I169" s="599"/>
      <c r="J169" s="599"/>
      <c r="K169" s="599"/>
      <c r="L169" s="599"/>
      <c r="M169" s="599"/>
    </row>
    <row r="170" spans="2:13" ht="29.25" customHeight="1" x14ac:dyDescent="0.35">
      <c r="B170" s="579" t="s">
        <v>1174</v>
      </c>
      <c r="C170" s="579"/>
      <c r="D170" s="579"/>
      <c r="E170" s="112">
        <v>2.8800000000000002E-3</v>
      </c>
      <c r="F170" s="33" t="s">
        <v>118</v>
      </c>
      <c r="G170" s="595" t="s">
        <v>350</v>
      </c>
      <c r="H170" s="599"/>
      <c r="I170" s="599"/>
      <c r="J170" s="599"/>
      <c r="K170" s="599"/>
      <c r="L170" s="599"/>
      <c r="M170" s="599"/>
    </row>
    <row r="171" spans="2:13" ht="29.25" customHeight="1" x14ac:dyDescent="0.35">
      <c r="B171" s="579" t="s">
        <v>1175</v>
      </c>
      <c r="C171" s="579"/>
      <c r="D171" s="579"/>
      <c r="E171" s="112">
        <v>1.052E-4</v>
      </c>
      <c r="F171" s="33" t="s">
        <v>118</v>
      </c>
      <c r="G171" s="595" t="s">
        <v>350</v>
      </c>
      <c r="H171" s="599"/>
      <c r="I171" s="599"/>
      <c r="J171" s="599"/>
      <c r="K171" s="599"/>
      <c r="L171" s="599"/>
      <c r="M171" s="599"/>
    </row>
    <row r="172" spans="2:13" ht="29.25" customHeight="1" x14ac:dyDescent="0.35">
      <c r="B172" s="579" t="s">
        <v>1176</v>
      </c>
      <c r="C172" s="579"/>
      <c r="D172" s="579"/>
      <c r="E172" s="112">
        <v>9.6200000000000001E-3</v>
      </c>
      <c r="F172" s="33" t="s">
        <v>118</v>
      </c>
      <c r="G172" s="595" t="s">
        <v>350</v>
      </c>
      <c r="H172" s="599"/>
      <c r="I172" s="599"/>
      <c r="J172" s="599"/>
      <c r="K172" s="599"/>
      <c r="L172" s="599"/>
      <c r="M172" s="599"/>
    </row>
    <row r="173" spans="2:13" ht="29.25" customHeight="1" x14ac:dyDescent="0.35">
      <c r="B173" s="579" t="s">
        <v>1177</v>
      </c>
      <c r="C173" s="579"/>
      <c r="D173" s="579"/>
      <c r="E173" s="112">
        <v>4.9599999999999999E-5</v>
      </c>
      <c r="F173" s="33" t="s">
        <v>118</v>
      </c>
      <c r="G173" s="595" t="s">
        <v>350</v>
      </c>
      <c r="H173" s="599"/>
      <c r="I173" s="599"/>
      <c r="J173" s="599"/>
      <c r="K173" s="599"/>
      <c r="L173" s="599"/>
      <c r="M173" s="599"/>
    </row>
    <row r="174" spans="2:13" ht="29.25" customHeight="1" x14ac:dyDescent="0.35">
      <c r="B174" s="579" t="s">
        <v>1178</v>
      </c>
      <c r="C174" s="579"/>
      <c r="D174" s="579"/>
      <c r="E174" s="112">
        <v>8.0999999999999996E-4</v>
      </c>
      <c r="F174" s="33" t="s">
        <v>118</v>
      </c>
      <c r="G174" s="595" t="s">
        <v>350</v>
      </c>
      <c r="H174" s="599"/>
      <c r="I174" s="599"/>
      <c r="J174" s="599"/>
      <c r="K174" s="599"/>
      <c r="L174" s="599"/>
      <c r="M174" s="599"/>
    </row>
    <row r="175" spans="2:13" ht="29.25" customHeight="1" x14ac:dyDescent="0.35">
      <c r="B175" s="579" t="s">
        <v>1179</v>
      </c>
      <c r="C175" s="579"/>
      <c r="D175" s="579"/>
      <c r="E175" s="112">
        <v>3.4199999999999999E-3</v>
      </c>
      <c r="F175" s="33" t="s">
        <v>118</v>
      </c>
      <c r="G175" s="595" t="s">
        <v>350</v>
      </c>
      <c r="H175" s="599"/>
      <c r="I175" s="599"/>
      <c r="J175" s="599"/>
      <c r="K175" s="599"/>
      <c r="L175" s="599"/>
      <c r="M175" s="599"/>
    </row>
    <row r="176" spans="2:13" ht="29.25" customHeight="1" x14ac:dyDescent="0.35">
      <c r="B176" s="579" t="s">
        <v>1180</v>
      </c>
      <c r="C176" s="579"/>
      <c r="D176" s="579"/>
      <c r="E176" s="112">
        <v>6.3400000000000001E-4</v>
      </c>
      <c r="F176" s="33" t="s">
        <v>118</v>
      </c>
      <c r="G176" s="595" t="s">
        <v>350</v>
      </c>
      <c r="H176" s="599"/>
      <c r="I176" s="599"/>
      <c r="J176" s="599"/>
      <c r="K176" s="599"/>
      <c r="L176" s="599"/>
      <c r="M176" s="599"/>
    </row>
    <row r="177" spans="1:14" ht="29.25" customHeight="1" x14ac:dyDescent="0.35">
      <c r="B177" s="579" t="s">
        <v>1181</v>
      </c>
      <c r="C177" s="579"/>
      <c r="D177" s="579"/>
      <c r="E177" s="112">
        <v>2.1599999999999999E-4</v>
      </c>
      <c r="F177" s="33" t="s">
        <v>118</v>
      </c>
      <c r="G177" s="595" t="s">
        <v>350</v>
      </c>
      <c r="H177" s="599"/>
      <c r="I177" s="599"/>
      <c r="J177" s="599"/>
      <c r="K177" s="599"/>
      <c r="L177" s="599"/>
      <c r="M177" s="599"/>
    </row>
    <row r="178" spans="1:14" ht="29.25" customHeight="1" x14ac:dyDescent="0.35">
      <c r="B178" s="579" t="s">
        <v>1182</v>
      </c>
      <c r="C178" s="579"/>
      <c r="D178" s="579"/>
      <c r="E178" s="112">
        <v>1.5799999999999999E-6</v>
      </c>
      <c r="F178" s="33" t="s">
        <v>118</v>
      </c>
      <c r="G178" s="595" t="s">
        <v>350</v>
      </c>
      <c r="H178" s="599"/>
      <c r="I178" s="599"/>
      <c r="J178" s="599"/>
      <c r="K178" s="599"/>
      <c r="L178" s="599"/>
      <c r="M178" s="599"/>
    </row>
    <row r="179" spans="1:14" ht="29.25" customHeight="1" x14ac:dyDescent="0.35">
      <c r="B179" s="579" t="s">
        <v>1183</v>
      </c>
      <c r="C179" s="579"/>
      <c r="D179" s="579"/>
      <c r="E179" s="112">
        <v>3.3199999999999999E-4</v>
      </c>
      <c r="F179" s="33" t="s">
        <v>118</v>
      </c>
      <c r="G179" s="595" t="s">
        <v>350</v>
      </c>
      <c r="H179" s="599"/>
      <c r="I179" s="599"/>
      <c r="J179" s="599"/>
      <c r="K179" s="599"/>
      <c r="L179" s="599"/>
      <c r="M179" s="599"/>
    </row>
    <row r="180" spans="1:14" ht="29.25" customHeight="1" x14ac:dyDescent="0.35">
      <c r="B180" s="579" t="s">
        <v>1184</v>
      </c>
      <c r="C180" s="579"/>
      <c r="D180" s="579"/>
      <c r="E180" s="112">
        <v>2.92E-4</v>
      </c>
      <c r="F180" s="33" t="s">
        <v>118</v>
      </c>
      <c r="G180" s="595" t="s">
        <v>350</v>
      </c>
      <c r="H180" s="599"/>
      <c r="I180" s="599"/>
      <c r="J180" s="599"/>
      <c r="K180" s="599"/>
      <c r="L180" s="599"/>
      <c r="M180" s="599"/>
    </row>
    <row r="181" spans="1:14" ht="29.25" customHeight="1" x14ac:dyDescent="0.35">
      <c r="B181" s="579" t="s">
        <v>1185</v>
      </c>
      <c r="C181" s="579"/>
      <c r="D181" s="579"/>
      <c r="E181" s="112">
        <v>1.696E-3</v>
      </c>
      <c r="F181" s="33" t="s">
        <v>118</v>
      </c>
      <c r="G181" s="595" t="s">
        <v>350</v>
      </c>
      <c r="H181" s="599"/>
      <c r="I181" s="599"/>
      <c r="J181" s="599"/>
      <c r="K181" s="599"/>
      <c r="L181" s="599"/>
      <c r="M181" s="599"/>
    </row>
    <row r="182" spans="1:14" ht="29.25" customHeight="1" x14ac:dyDescent="0.35">
      <c r="B182" s="579" t="s">
        <v>1186</v>
      </c>
      <c r="C182" s="579"/>
      <c r="D182" s="579"/>
      <c r="E182" s="112">
        <v>9.3799999999999992E-4</v>
      </c>
      <c r="F182" s="33" t="s">
        <v>118</v>
      </c>
      <c r="G182" s="595" t="s">
        <v>350</v>
      </c>
      <c r="H182" s="599"/>
      <c r="I182" s="599"/>
      <c r="J182" s="599"/>
      <c r="K182" s="599"/>
      <c r="L182" s="599"/>
      <c r="M182" s="599"/>
    </row>
    <row r="183" spans="1:14" ht="29.25" customHeight="1" x14ac:dyDescent="0.35">
      <c r="B183" s="579" t="s">
        <v>1187</v>
      </c>
      <c r="C183" s="579"/>
      <c r="D183" s="579"/>
      <c r="E183" s="112">
        <v>8.7200000000000003E-3</v>
      </c>
      <c r="F183" s="33" t="s">
        <v>118</v>
      </c>
      <c r="G183" s="595" t="s">
        <v>350</v>
      </c>
      <c r="H183" s="599"/>
      <c r="I183" s="599"/>
      <c r="J183" s="599"/>
      <c r="K183" s="599"/>
      <c r="L183" s="599"/>
      <c r="M183" s="599"/>
    </row>
    <row r="184" spans="1:14" ht="29.25" customHeight="1" x14ac:dyDescent="0.35">
      <c r="B184" s="579" t="s">
        <v>1188</v>
      </c>
      <c r="C184" s="579"/>
      <c r="D184" s="579"/>
      <c r="E184" s="112">
        <v>8.7200000000000003E-3</v>
      </c>
      <c r="F184" s="33" t="s">
        <v>118</v>
      </c>
      <c r="G184" s="595" t="s">
        <v>350</v>
      </c>
      <c r="H184" s="599"/>
      <c r="I184" s="599"/>
      <c r="J184" s="599"/>
      <c r="K184" s="599"/>
      <c r="L184" s="599"/>
      <c r="M184" s="599"/>
    </row>
    <row r="185" spans="1:14" ht="29.25" customHeight="1" x14ac:dyDescent="0.35">
      <c r="B185" s="579" t="s">
        <v>1189</v>
      </c>
      <c r="C185" s="579"/>
      <c r="D185" s="579"/>
      <c r="E185" s="112">
        <v>1.9239999999999997E-3</v>
      </c>
      <c r="F185" s="33" t="s">
        <v>118</v>
      </c>
      <c r="G185" s="595" t="s">
        <v>350</v>
      </c>
      <c r="H185" s="599"/>
      <c r="I185" s="599"/>
      <c r="J185" s="599"/>
      <c r="K185" s="599"/>
      <c r="L185" s="599"/>
      <c r="M185" s="599"/>
    </row>
    <row r="186" spans="1:14" ht="15" customHeight="1" x14ac:dyDescent="0.35">
      <c r="E186" s="112"/>
      <c r="F186" s="78"/>
      <c r="G186" s="78"/>
    </row>
    <row r="187" spans="1:14" ht="15" customHeight="1" x14ac:dyDescent="0.35">
      <c r="A187" s="74" t="s">
        <v>1190</v>
      </c>
      <c r="B187" s="74"/>
      <c r="C187" s="75"/>
    </row>
    <row r="188" spans="1:14" s="54" customFormat="1" ht="29.25" customHeight="1" x14ac:dyDescent="0.35">
      <c r="A188" s="54" t="s">
        <v>91</v>
      </c>
      <c r="B188" s="596" t="s">
        <v>351</v>
      </c>
      <c r="C188" s="596"/>
      <c r="D188" s="596"/>
      <c r="E188" s="596"/>
      <c r="F188" s="596"/>
      <c r="G188" s="596"/>
      <c r="H188" s="596"/>
      <c r="I188" s="596"/>
      <c r="J188" s="596"/>
      <c r="K188" s="596"/>
      <c r="L188" s="596"/>
      <c r="M188" s="596"/>
      <c r="N188" s="59"/>
    </row>
    <row r="189" spans="1:14" x14ac:dyDescent="0.35">
      <c r="A189" s="74"/>
      <c r="B189" s="74"/>
      <c r="C189" s="75"/>
      <c r="M189" s="36"/>
      <c r="N189" s="36"/>
    </row>
    <row r="190" spans="1:14" ht="15" customHeight="1" x14ac:dyDescent="0.35">
      <c r="B190" s="45" t="s">
        <v>86</v>
      </c>
      <c r="C190" s="45"/>
      <c r="D190" s="45"/>
      <c r="E190" s="89" t="s">
        <v>89</v>
      </c>
      <c r="F190" s="45"/>
      <c r="G190" s="45" t="s">
        <v>87</v>
      </c>
      <c r="H190" s="90"/>
      <c r="I190" s="90"/>
      <c r="J190" s="90"/>
      <c r="K190" s="90"/>
      <c r="L190" s="90"/>
      <c r="M190" s="90"/>
    </row>
    <row r="191" spans="1:14" ht="15" customHeight="1" x14ac:dyDescent="0.35">
      <c r="B191" s="109" t="s">
        <v>167</v>
      </c>
      <c r="C191" s="110"/>
      <c r="D191" s="110"/>
      <c r="E191" s="73"/>
      <c r="F191" s="73"/>
      <c r="G191" s="73"/>
      <c r="H191" s="73"/>
      <c r="I191" s="73"/>
      <c r="J191" s="73"/>
      <c r="K191" s="73"/>
      <c r="L191" s="73"/>
      <c r="M191" s="73"/>
    </row>
    <row r="192" spans="1:14" ht="29.25" customHeight="1" x14ac:dyDescent="0.35">
      <c r="B192" s="595" t="s">
        <v>352</v>
      </c>
      <c r="C192" s="595"/>
      <c r="D192" s="595"/>
      <c r="E192" s="206">
        <v>1.7999999999999999E-2</v>
      </c>
      <c r="F192" s="33" t="s">
        <v>172</v>
      </c>
      <c r="G192" s="595" t="s">
        <v>353</v>
      </c>
      <c r="H192" s="599"/>
      <c r="I192" s="599"/>
      <c r="J192" s="599"/>
      <c r="K192" s="599"/>
      <c r="L192" s="599"/>
      <c r="M192" s="599"/>
    </row>
    <row r="193" spans="1:14" ht="29.25" customHeight="1" x14ac:dyDescent="0.35">
      <c r="B193" s="597" t="s">
        <v>354</v>
      </c>
      <c r="C193" s="597"/>
      <c r="D193" s="597"/>
      <c r="E193" s="536">
        <f>E192*G18</f>
        <v>18</v>
      </c>
      <c r="F193" s="104" t="s">
        <v>355</v>
      </c>
      <c r="G193" s="597" t="str">
        <f>_xlfn.CONCAT(TEXT(E192,"0.000")," lb uncont. CO/MMBtu x  ",TEXT(G18,"0,0")," Btu/scf = 
",TEXT(E193,"0.00")," lb uncont. CO/MMscf")</f>
        <v>0.018 lb uncont. CO/MMBtu x  1,000 Btu/scf = 
18.00 lb uncont. CO/MMscf</v>
      </c>
      <c r="H193" s="598"/>
      <c r="I193" s="598"/>
      <c r="J193" s="598"/>
      <c r="K193" s="598"/>
      <c r="L193" s="598"/>
      <c r="M193" s="598"/>
    </row>
    <row r="194" spans="1:14" s="54" customFormat="1" ht="15" customHeight="1" x14ac:dyDescent="0.35">
      <c r="E194" s="84"/>
      <c r="F194" s="141"/>
      <c r="G194" s="86"/>
      <c r="N194" s="59"/>
    </row>
    <row r="195" spans="1:14" x14ac:dyDescent="0.35">
      <c r="A195" s="74" t="s">
        <v>1191</v>
      </c>
      <c r="B195" s="74"/>
      <c r="C195" s="75"/>
      <c r="M195" s="36"/>
      <c r="N195" s="36"/>
    </row>
    <row r="196" spans="1:14" s="54" customFormat="1" ht="29.25" customHeight="1" x14ac:dyDescent="0.35">
      <c r="A196" s="54" t="s">
        <v>91</v>
      </c>
      <c r="B196" s="579" t="s">
        <v>356</v>
      </c>
      <c r="C196" s="579"/>
      <c r="D196" s="579"/>
      <c r="E196" s="579"/>
      <c r="F196" s="579"/>
      <c r="G196" s="579"/>
      <c r="H196" s="579"/>
      <c r="I196" s="579"/>
      <c r="J196" s="579"/>
      <c r="K196" s="579"/>
      <c r="L196" s="579"/>
      <c r="M196" s="579"/>
      <c r="N196" s="59"/>
    </row>
    <row r="197" spans="1:14" s="54" customFormat="1" ht="15" customHeight="1" x14ac:dyDescent="0.35">
      <c r="A197" s="54" t="s">
        <v>91</v>
      </c>
      <c r="B197" s="579" t="s">
        <v>357</v>
      </c>
      <c r="C197" s="579"/>
      <c r="D197" s="579"/>
      <c r="E197" s="579"/>
      <c r="F197" s="579"/>
      <c r="G197" s="579"/>
      <c r="H197" s="579"/>
      <c r="I197" s="579"/>
      <c r="J197" s="579"/>
      <c r="K197" s="579"/>
      <c r="L197" s="579"/>
      <c r="M197" s="579"/>
      <c r="N197" s="59"/>
    </row>
    <row r="198" spans="1:14" x14ac:dyDescent="0.35">
      <c r="A198" s="74"/>
      <c r="B198" s="74"/>
      <c r="C198" s="75"/>
      <c r="M198" s="36"/>
      <c r="N198" s="36"/>
    </row>
    <row r="199" spans="1:14" ht="15" customHeight="1" x14ac:dyDescent="0.35">
      <c r="B199" s="91" t="s">
        <v>358</v>
      </c>
      <c r="C199" s="73"/>
      <c r="D199" s="73"/>
      <c r="E199" s="73"/>
      <c r="F199" s="73"/>
      <c r="G199" s="73"/>
      <c r="H199" s="73"/>
      <c r="I199" s="73"/>
      <c r="J199" s="73"/>
      <c r="K199" s="73"/>
      <c r="L199" s="73"/>
      <c r="M199" s="73"/>
    </row>
    <row r="200" spans="1:14" x14ac:dyDescent="0.35">
      <c r="A200" s="74"/>
      <c r="B200" s="74"/>
      <c r="C200" s="75"/>
      <c r="M200" s="36"/>
      <c r="N200" s="36"/>
    </row>
    <row r="201" spans="1:14" x14ac:dyDescent="0.35">
      <c r="A201" s="74"/>
      <c r="B201" s="142" t="s">
        <v>359</v>
      </c>
      <c r="D201" s="143">
        <v>1</v>
      </c>
      <c r="E201" s="142"/>
      <c r="F201" s="142" t="s">
        <v>360</v>
      </c>
      <c r="G201" s="142"/>
      <c r="H201" s="142"/>
      <c r="M201" s="36"/>
      <c r="N201" s="36"/>
    </row>
    <row r="202" spans="1:14" x14ac:dyDescent="0.35">
      <c r="A202" s="74"/>
      <c r="B202" s="142" t="s">
        <v>361</v>
      </c>
      <c r="D202" s="143">
        <v>25</v>
      </c>
      <c r="E202" s="142"/>
      <c r="F202" s="142" t="s">
        <v>360</v>
      </c>
      <c r="G202" s="142"/>
      <c r="H202" s="144"/>
      <c r="M202" s="36"/>
      <c r="N202" s="36"/>
    </row>
    <row r="203" spans="1:14" x14ac:dyDescent="0.35">
      <c r="A203" s="74"/>
      <c r="B203" s="142" t="s">
        <v>362</v>
      </c>
      <c r="D203" s="143">
        <v>298</v>
      </c>
      <c r="E203" s="142"/>
      <c r="F203" s="142" t="s">
        <v>360</v>
      </c>
      <c r="G203" s="142"/>
      <c r="H203" s="144"/>
      <c r="M203" s="36"/>
      <c r="N203" s="36"/>
    </row>
    <row r="204" spans="1:14" x14ac:dyDescent="0.35">
      <c r="A204" s="74"/>
      <c r="B204" s="74"/>
      <c r="C204" s="75"/>
      <c r="M204" s="36"/>
      <c r="N204" s="36"/>
    </row>
    <row r="205" spans="1:14" ht="15" customHeight="1" x14ac:dyDescent="0.35">
      <c r="B205" s="91" t="s">
        <v>363</v>
      </c>
      <c r="C205" s="73"/>
      <c r="D205" s="73"/>
      <c r="E205" s="73"/>
      <c r="F205" s="73"/>
      <c r="G205" s="73"/>
      <c r="H205" s="73"/>
      <c r="I205" s="73"/>
      <c r="J205" s="73"/>
      <c r="K205" s="73"/>
      <c r="L205" s="73"/>
      <c r="M205" s="73"/>
    </row>
    <row r="206" spans="1:14" x14ac:dyDescent="0.35">
      <c r="A206" s="74"/>
      <c r="B206" s="145" t="s">
        <v>364</v>
      </c>
      <c r="C206" s="145"/>
      <c r="D206" s="146">
        <v>53.06</v>
      </c>
      <c r="E206" s="145" t="s">
        <v>365</v>
      </c>
      <c r="F206" s="33" t="s">
        <v>366</v>
      </c>
      <c r="G206" s="147"/>
      <c r="H206" s="147"/>
      <c r="M206" s="36"/>
      <c r="N206" s="36"/>
    </row>
    <row r="207" spans="1:14" x14ac:dyDescent="0.35">
      <c r="A207" s="74"/>
      <c r="B207" s="145"/>
      <c r="C207" s="145"/>
      <c r="D207" s="148">
        <f>CONVERT(D206,"g","lbm")*1000*G18</f>
        <v>116977.27631529604</v>
      </c>
      <c r="E207" s="145" t="s">
        <v>355</v>
      </c>
      <c r="F207" s="149"/>
      <c r="G207" s="147"/>
      <c r="H207" s="147"/>
      <c r="M207" s="36"/>
      <c r="N207" s="36"/>
    </row>
    <row r="208" spans="1:14" x14ac:dyDescent="0.35">
      <c r="A208" s="74"/>
      <c r="B208" s="147"/>
      <c r="C208" s="147"/>
      <c r="D208" s="150"/>
      <c r="E208" s="147"/>
      <c r="F208" s="147"/>
      <c r="G208" s="147"/>
      <c r="H208" s="147"/>
      <c r="M208" s="36"/>
      <c r="N208" s="36"/>
    </row>
    <row r="209" spans="1:14" x14ac:dyDescent="0.35">
      <c r="A209" s="74"/>
      <c r="B209" s="145" t="s">
        <v>367</v>
      </c>
      <c r="C209" s="145"/>
      <c r="D209" s="337">
        <v>1E-3</v>
      </c>
      <c r="E209" s="145" t="s">
        <v>365</v>
      </c>
      <c r="F209" s="605" t="s">
        <v>368</v>
      </c>
      <c r="G209" s="605"/>
      <c r="H209" s="605"/>
      <c r="M209" s="36"/>
      <c r="N209" s="36"/>
    </row>
    <row r="210" spans="1:14" x14ac:dyDescent="0.35">
      <c r="A210" s="74"/>
      <c r="B210" s="145"/>
      <c r="C210" s="145"/>
      <c r="D210" s="338">
        <f>CONVERT(D209,"g","lbm")*1000*G18</f>
        <v>2.2046226218487757</v>
      </c>
      <c r="E210" s="145" t="s">
        <v>355</v>
      </c>
      <c r="F210" s="149"/>
      <c r="G210" s="145"/>
      <c r="H210" s="145"/>
      <c r="M210" s="36"/>
      <c r="N210" s="36"/>
    </row>
    <row r="211" spans="1:14" x14ac:dyDescent="0.35">
      <c r="A211" s="74"/>
      <c r="B211" s="147"/>
      <c r="C211" s="147"/>
      <c r="D211" s="147"/>
      <c r="E211" s="147"/>
      <c r="F211" s="147"/>
      <c r="G211" s="147"/>
      <c r="H211" s="147"/>
      <c r="M211" s="36"/>
      <c r="N211" s="36"/>
    </row>
    <row r="212" spans="1:14" x14ac:dyDescent="0.35">
      <c r="A212" s="74"/>
      <c r="B212" s="145" t="s">
        <v>369</v>
      </c>
      <c r="C212" s="145"/>
      <c r="D212" s="152">
        <v>1E-4</v>
      </c>
      <c r="E212" s="145" t="s">
        <v>365</v>
      </c>
      <c r="F212" s="605" t="s">
        <v>368</v>
      </c>
      <c r="G212" s="605"/>
      <c r="H212" s="605"/>
      <c r="M212" s="36"/>
      <c r="N212" s="36"/>
    </row>
    <row r="213" spans="1:14" x14ac:dyDescent="0.35">
      <c r="A213" s="74"/>
      <c r="B213" s="145"/>
      <c r="C213" s="145"/>
      <c r="D213" s="338">
        <f>CONVERT(D212,"g","lbm")*1000*G18</f>
        <v>0.22046226218487755</v>
      </c>
      <c r="E213" s="145" t="s">
        <v>355</v>
      </c>
      <c r="F213" s="149"/>
      <c r="G213" s="145"/>
      <c r="H213" s="145"/>
      <c r="M213" s="36"/>
      <c r="N213" s="36"/>
    </row>
    <row r="214" spans="1:14" x14ac:dyDescent="0.35">
      <c r="A214" s="74"/>
      <c r="B214" s="147"/>
      <c r="C214" s="147"/>
      <c r="D214" s="147"/>
      <c r="E214" s="147"/>
      <c r="F214" s="147"/>
      <c r="G214" s="147"/>
      <c r="H214" s="147"/>
      <c r="M214" s="36"/>
      <c r="N214" s="36"/>
    </row>
    <row r="215" spans="1:14" ht="14.25" customHeight="1" x14ac:dyDescent="0.35">
      <c r="A215" s="74"/>
      <c r="B215" s="339" t="s">
        <v>266</v>
      </c>
      <c r="C215" s="147"/>
      <c r="D215" s="340">
        <f>D207+D210*D202+D213*D203</f>
        <v>117098.08963497335</v>
      </c>
      <c r="E215" s="145" t="s">
        <v>355</v>
      </c>
      <c r="F215" s="595" t="str">
        <f>CONCATENATE("= ",TEXT(D207,"000,000")," lb CO2/MMscf + (",TEXT(D210,"0.00")," lb CH4/MMscf * ",D202,") + (",TEXT(D213,"0.00")," lb N2O/MMscf * ",D203,")")</f>
        <v>= 116,977 lb CO2/MMscf + (2.20 lb CH4/MMscf * 25) + (0.22 lb N2O/MMscf * 298)</v>
      </c>
      <c r="G215" s="595"/>
      <c r="H215" s="595"/>
      <c r="I215" s="595"/>
      <c r="J215" s="595"/>
      <c r="K215" s="595"/>
      <c r="L215" s="595"/>
      <c r="M215" s="595"/>
      <c r="N215" s="36"/>
    </row>
    <row r="216" spans="1:14" x14ac:dyDescent="0.35">
      <c r="A216" s="74"/>
      <c r="B216" s="74"/>
      <c r="C216" s="75"/>
      <c r="M216" s="36"/>
      <c r="N216" s="36"/>
    </row>
    <row r="217" spans="1:14" x14ac:dyDescent="0.35">
      <c r="A217" s="74" t="s">
        <v>1192</v>
      </c>
      <c r="B217" s="74"/>
      <c r="C217" s="75"/>
      <c r="M217" s="36"/>
      <c r="N217" s="36"/>
    </row>
    <row r="218" spans="1:14" s="54" customFormat="1" x14ac:dyDescent="0.35">
      <c r="A218" s="54" t="s">
        <v>91</v>
      </c>
      <c r="B218" s="579" t="s">
        <v>370</v>
      </c>
      <c r="C218" s="579"/>
      <c r="D218" s="579"/>
      <c r="E218" s="579"/>
      <c r="F218" s="579"/>
      <c r="G218" s="579"/>
      <c r="H218" s="579"/>
      <c r="I218" s="579"/>
      <c r="J218" s="579"/>
      <c r="K218" s="579"/>
      <c r="L218" s="579"/>
      <c r="M218" s="579"/>
      <c r="N218" s="59"/>
    </row>
    <row r="219" spans="1:14" x14ac:dyDescent="0.35">
      <c r="A219" s="74"/>
      <c r="B219" s="74"/>
      <c r="C219" s="75"/>
      <c r="M219" s="36"/>
      <c r="N219" s="36"/>
    </row>
    <row r="220" spans="1:14" x14ac:dyDescent="0.35">
      <c r="A220" s="74"/>
      <c r="B220" s="74"/>
      <c r="C220" s="75"/>
      <c r="H220" s="341" t="s">
        <v>147</v>
      </c>
      <c r="M220" s="36"/>
      <c r="N220" s="36"/>
    </row>
    <row r="221" spans="1:14" x14ac:dyDescent="0.35">
      <c r="A221" s="74"/>
      <c r="B221" s="74"/>
      <c r="C221" s="520" t="s">
        <v>140</v>
      </c>
      <c r="D221" s="45"/>
      <c r="E221" s="45"/>
      <c r="F221" s="90" t="s">
        <v>371</v>
      </c>
      <c r="G221" s="521" t="s">
        <v>372</v>
      </c>
      <c r="H221" s="522" t="s">
        <v>373</v>
      </c>
      <c r="M221" s="36"/>
      <c r="N221" s="36"/>
    </row>
    <row r="222" spans="1:14" x14ac:dyDescent="0.35">
      <c r="A222" s="74"/>
      <c r="B222" s="74"/>
      <c r="C222" s="33" t="s">
        <v>202</v>
      </c>
      <c r="F222" s="33" t="s">
        <v>245</v>
      </c>
      <c r="G222" s="179" t="s">
        <v>235</v>
      </c>
      <c r="H222" s="523">
        <v>1.7999999999999999E-6</v>
      </c>
      <c r="M222" s="36"/>
      <c r="N222" s="36"/>
    </row>
    <row r="223" spans="1:14" x14ac:dyDescent="0.35">
      <c r="A223" s="74"/>
      <c r="B223" s="74"/>
      <c r="C223" s="33" t="s">
        <v>204</v>
      </c>
      <c r="F223" s="33" t="s">
        <v>374</v>
      </c>
      <c r="G223" s="179" t="s">
        <v>235</v>
      </c>
      <c r="H223" s="523">
        <v>1.7999999999999999E-6</v>
      </c>
      <c r="M223" s="36"/>
      <c r="N223" s="36"/>
    </row>
    <row r="224" spans="1:14" x14ac:dyDescent="0.35">
      <c r="A224" s="74"/>
      <c r="B224" s="74"/>
      <c r="C224" s="33" t="s">
        <v>206</v>
      </c>
      <c r="F224" s="33" t="s">
        <v>246</v>
      </c>
      <c r="G224" s="179" t="s">
        <v>235</v>
      </c>
      <c r="H224" s="523">
        <v>2.3999999999999999E-6</v>
      </c>
      <c r="M224" s="36"/>
      <c r="N224" s="36"/>
    </row>
    <row r="225" spans="1:14" x14ac:dyDescent="0.35">
      <c r="A225" s="74"/>
      <c r="B225" s="74"/>
      <c r="C225" s="33" t="s">
        <v>375</v>
      </c>
      <c r="F225" s="33" t="s">
        <v>376</v>
      </c>
      <c r="G225" s="179" t="s">
        <v>235</v>
      </c>
      <c r="H225" s="523">
        <v>2.0000000000000001E-4</v>
      </c>
      <c r="M225" s="36"/>
      <c r="N225" s="36"/>
    </row>
    <row r="226" spans="1:14" x14ac:dyDescent="0.35">
      <c r="A226" s="74"/>
      <c r="B226" s="74"/>
      <c r="C226" s="33" t="s">
        <v>208</v>
      </c>
      <c r="F226" s="33" t="s">
        <v>236</v>
      </c>
      <c r="G226" s="179" t="s">
        <v>235</v>
      </c>
      <c r="H226" s="523">
        <v>2.0999999999999999E-3</v>
      </c>
      <c r="M226" s="36"/>
      <c r="N226" s="36"/>
    </row>
    <row r="227" spans="1:14" x14ac:dyDescent="0.35">
      <c r="A227" s="74"/>
      <c r="B227" s="74"/>
      <c r="C227" s="33" t="s">
        <v>210</v>
      </c>
      <c r="F227" s="33" t="s">
        <v>247</v>
      </c>
      <c r="G227" s="179" t="s">
        <v>235</v>
      </c>
      <c r="H227" s="523">
        <v>1.7999999999999999E-6</v>
      </c>
      <c r="M227" s="36"/>
      <c r="N227" s="36"/>
    </row>
    <row r="228" spans="1:14" x14ac:dyDescent="0.35">
      <c r="A228" s="74"/>
      <c r="B228" s="74"/>
      <c r="C228" s="33" t="s">
        <v>212</v>
      </c>
      <c r="F228" s="33" t="s">
        <v>248</v>
      </c>
      <c r="G228" s="179" t="s">
        <v>235</v>
      </c>
      <c r="H228" s="523">
        <v>1.1999999999999999E-6</v>
      </c>
      <c r="M228" s="36"/>
      <c r="N228" s="36"/>
    </row>
    <row r="229" spans="1:14" x14ac:dyDescent="0.35">
      <c r="A229" s="74"/>
      <c r="B229" s="74"/>
      <c r="C229" s="33" t="s">
        <v>214</v>
      </c>
      <c r="F229" s="33" t="s">
        <v>249</v>
      </c>
      <c r="G229" s="179" t="s">
        <v>235</v>
      </c>
      <c r="H229" s="523">
        <v>1.7999999999999999E-6</v>
      </c>
      <c r="M229" s="36"/>
      <c r="N229" s="36"/>
    </row>
    <row r="230" spans="1:14" x14ac:dyDescent="0.35">
      <c r="A230" s="74"/>
      <c r="B230" s="74"/>
      <c r="C230" s="33" t="s">
        <v>216</v>
      </c>
      <c r="F230" s="33" t="s">
        <v>250</v>
      </c>
      <c r="G230" s="179" t="s">
        <v>235</v>
      </c>
      <c r="H230" s="523">
        <v>1.1999999999999999E-6</v>
      </c>
      <c r="M230" s="36"/>
      <c r="N230" s="36"/>
    </row>
    <row r="231" spans="1:14" x14ac:dyDescent="0.35">
      <c r="A231" s="74"/>
      <c r="B231" s="74"/>
      <c r="C231" s="33" t="s">
        <v>218</v>
      </c>
      <c r="F231" s="33" t="s">
        <v>251</v>
      </c>
      <c r="G231" s="179" t="s">
        <v>235</v>
      </c>
      <c r="H231" s="523">
        <v>1.7999999999999999E-6</v>
      </c>
      <c r="M231" s="36"/>
      <c r="N231" s="36"/>
    </row>
    <row r="232" spans="1:14" x14ac:dyDescent="0.35">
      <c r="A232" s="74"/>
      <c r="B232" s="74"/>
      <c r="C232" s="33" t="s">
        <v>377</v>
      </c>
      <c r="F232" s="33" t="s">
        <v>378</v>
      </c>
      <c r="G232" s="179" t="s">
        <v>235</v>
      </c>
      <c r="H232" s="523">
        <v>1.2E-5</v>
      </c>
      <c r="M232" s="36"/>
      <c r="N232" s="36"/>
    </row>
    <row r="233" spans="1:14" x14ac:dyDescent="0.35">
      <c r="A233" s="74"/>
      <c r="B233" s="74"/>
      <c r="C233" s="33" t="s">
        <v>379</v>
      </c>
      <c r="F233" s="33" t="s">
        <v>380</v>
      </c>
      <c r="G233" s="179" t="s">
        <v>235</v>
      </c>
      <c r="H233" s="523">
        <v>1.1000000000000001E-3</v>
      </c>
      <c r="M233" s="36"/>
      <c r="N233" s="36"/>
    </row>
    <row r="234" spans="1:14" x14ac:dyDescent="0.35">
      <c r="A234" s="74"/>
      <c r="B234" s="74"/>
      <c r="C234" s="33" t="s">
        <v>381</v>
      </c>
      <c r="F234" s="33" t="s">
        <v>382</v>
      </c>
      <c r="G234" s="179" t="s">
        <v>235</v>
      </c>
      <c r="H234" s="523">
        <v>1.4E-3</v>
      </c>
      <c r="M234" s="36"/>
      <c r="N234" s="36"/>
    </row>
    <row r="235" spans="1:14" x14ac:dyDescent="0.35">
      <c r="A235" s="74"/>
      <c r="B235" s="74"/>
      <c r="C235" s="33" t="s">
        <v>220</v>
      </c>
      <c r="F235" s="33" t="s">
        <v>252</v>
      </c>
      <c r="G235" s="179" t="s">
        <v>235</v>
      </c>
      <c r="H235" s="523">
        <v>1.7999999999999999E-6</v>
      </c>
      <c r="M235" s="36"/>
      <c r="N235" s="36"/>
    </row>
    <row r="236" spans="1:14" x14ac:dyDescent="0.35">
      <c r="A236" s="74"/>
      <c r="B236" s="74"/>
      <c r="C236" s="33" t="s">
        <v>383</v>
      </c>
      <c r="F236" s="33" t="s">
        <v>384</v>
      </c>
      <c r="G236" s="179" t="s">
        <v>235</v>
      </c>
      <c r="H236" s="523">
        <v>8.3999999999999995E-5</v>
      </c>
      <c r="M236" s="36"/>
      <c r="N236" s="36"/>
    </row>
    <row r="237" spans="1:14" x14ac:dyDescent="0.35">
      <c r="A237" s="74"/>
      <c r="B237" s="74"/>
      <c r="C237" s="33" t="s">
        <v>221</v>
      </c>
      <c r="F237" s="33" t="s">
        <v>253</v>
      </c>
      <c r="G237" s="179" t="s">
        <v>235</v>
      </c>
      <c r="H237" s="523">
        <v>1.1999999999999999E-6</v>
      </c>
      <c r="M237" s="36"/>
      <c r="N237" s="36"/>
    </row>
    <row r="238" spans="1:14" x14ac:dyDescent="0.35">
      <c r="A238" s="74"/>
      <c r="B238" s="74"/>
      <c r="C238" s="33" t="s">
        <v>222</v>
      </c>
      <c r="F238" s="33" t="s">
        <v>385</v>
      </c>
      <c r="G238" s="179" t="s">
        <v>235</v>
      </c>
      <c r="H238" s="523">
        <v>1.1999999999999999E-3</v>
      </c>
      <c r="M238" s="36"/>
      <c r="N238" s="36"/>
    </row>
    <row r="239" spans="1:14" x14ac:dyDescent="0.35">
      <c r="A239" s="74"/>
      <c r="B239" s="74"/>
      <c r="C239" s="33" t="s">
        <v>223</v>
      </c>
      <c r="F239" s="33" t="s">
        <v>386</v>
      </c>
      <c r="G239" s="179" t="s">
        <v>235</v>
      </c>
      <c r="H239" s="523">
        <v>1.5999999999999999E-5</v>
      </c>
      <c r="M239" s="36"/>
      <c r="N239" s="36"/>
    </row>
    <row r="240" spans="1:14" x14ac:dyDescent="0.35">
      <c r="A240" s="74"/>
      <c r="B240" s="74"/>
      <c r="C240" s="33" t="s">
        <v>224</v>
      </c>
      <c r="F240" s="33" t="s">
        <v>254</v>
      </c>
      <c r="G240" s="179" t="s">
        <v>235</v>
      </c>
      <c r="H240" s="523">
        <v>3.0000000000000001E-6</v>
      </c>
      <c r="M240" s="36"/>
      <c r="N240" s="36"/>
    </row>
    <row r="241" spans="1:14" x14ac:dyDescent="0.35">
      <c r="A241" s="74"/>
      <c r="B241" s="74"/>
      <c r="C241" s="33" t="s">
        <v>225</v>
      </c>
      <c r="F241" s="33" t="s">
        <v>255</v>
      </c>
      <c r="G241" s="179" t="s">
        <v>235</v>
      </c>
      <c r="H241" s="523">
        <v>2.7999999999999999E-6</v>
      </c>
      <c r="M241" s="36"/>
      <c r="N241" s="36"/>
    </row>
    <row r="242" spans="1:14" x14ac:dyDescent="0.35">
      <c r="A242" s="74"/>
      <c r="B242" s="74"/>
      <c r="C242" s="33" t="s">
        <v>226</v>
      </c>
      <c r="F242" s="33" t="s">
        <v>387</v>
      </c>
      <c r="G242" s="179" t="s">
        <v>235</v>
      </c>
      <c r="H242" s="524">
        <v>7.4999999999999997E-2</v>
      </c>
      <c r="M242" s="36"/>
      <c r="N242" s="36"/>
    </row>
    <row r="243" spans="1:14" x14ac:dyDescent="0.35">
      <c r="A243" s="74"/>
      <c r="B243" s="74"/>
      <c r="C243" s="33" t="s">
        <v>227</v>
      </c>
      <c r="F243" s="33" t="s">
        <v>388</v>
      </c>
      <c r="G243" s="179" t="s">
        <v>235</v>
      </c>
      <c r="H243" s="525">
        <v>1.8</v>
      </c>
      <c r="M243" s="36"/>
      <c r="N243" s="36"/>
    </row>
    <row r="244" spans="1:14" x14ac:dyDescent="0.35">
      <c r="A244" s="74"/>
      <c r="B244" s="74"/>
      <c r="C244" s="33" t="s">
        <v>228</v>
      </c>
      <c r="F244" s="33" t="s">
        <v>256</v>
      </c>
      <c r="G244" s="179" t="s">
        <v>235</v>
      </c>
      <c r="H244" s="523">
        <v>1.7999999999999999E-6</v>
      </c>
      <c r="M244" s="36"/>
      <c r="N244" s="36"/>
    </row>
    <row r="245" spans="1:14" x14ac:dyDescent="0.35">
      <c r="A245" s="74"/>
      <c r="B245" s="74"/>
      <c r="C245" s="33" t="s">
        <v>389</v>
      </c>
      <c r="F245" s="33" t="s">
        <v>390</v>
      </c>
      <c r="G245" s="179" t="s">
        <v>235</v>
      </c>
      <c r="H245" s="523">
        <v>5.0000000000000001E-4</v>
      </c>
      <c r="M245" s="36"/>
      <c r="N245" s="36"/>
    </row>
    <row r="246" spans="1:14" x14ac:dyDescent="0.35">
      <c r="A246" s="74"/>
      <c r="B246" s="74"/>
      <c r="C246" s="33" t="s">
        <v>391</v>
      </c>
      <c r="F246" s="33" t="s">
        <v>392</v>
      </c>
      <c r="G246" s="179" t="s">
        <v>235</v>
      </c>
      <c r="H246" s="523">
        <v>3.8000000000000002E-4</v>
      </c>
      <c r="M246" s="36"/>
      <c r="N246" s="36"/>
    </row>
    <row r="247" spans="1:14" x14ac:dyDescent="0.35">
      <c r="A247" s="74"/>
      <c r="B247" s="74"/>
      <c r="C247" s="33" t="s">
        <v>393</v>
      </c>
      <c r="F247" s="33" t="s">
        <v>394</v>
      </c>
      <c r="G247" s="179" t="s">
        <v>235</v>
      </c>
      <c r="H247" s="523">
        <v>2.5999999999999998E-4</v>
      </c>
      <c r="M247" s="36"/>
      <c r="N247" s="36"/>
    </row>
    <row r="248" spans="1:14" x14ac:dyDescent="0.35">
      <c r="A248" s="74"/>
      <c r="B248" s="74"/>
      <c r="C248" s="33" t="s">
        <v>229</v>
      </c>
      <c r="F248" s="33" t="s">
        <v>395</v>
      </c>
      <c r="G248" s="179" t="s">
        <v>235</v>
      </c>
      <c r="H248" s="523">
        <v>1.7999999999999999E-6</v>
      </c>
      <c r="M248" s="36"/>
      <c r="N248" s="36"/>
    </row>
    <row r="249" spans="1:14" x14ac:dyDescent="0.35">
      <c r="A249" s="74"/>
      <c r="B249" s="74"/>
      <c r="C249" s="33" t="s">
        <v>230</v>
      </c>
      <c r="F249" s="33" t="s">
        <v>396</v>
      </c>
      <c r="G249" s="179" t="s">
        <v>235</v>
      </c>
      <c r="H249" s="523">
        <v>2.4000000000000001E-5</v>
      </c>
      <c r="M249" s="36"/>
      <c r="N249" s="36"/>
    </row>
    <row r="250" spans="1:14" x14ac:dyDescent="0.35">
      <c r="A250" s="74"/>
      <c r="B250" s="74"/>
      <c r="C250" s="33" t="s">
        <v>231</v>
      </c>
      <c r="F250" s="33" t="s">
        <v>257</v>
      </c>
      <c r="G250" s="179" t="s">
        <v>235</v>
      </c>
      <c r="H250" s="523">
        <v>6.0999999999999997E-4</v>
      </c>
      <c r="M250" s="36"/>
      <c r="N250" s="36"/>
    </row>
    <row r="251" spans="1:14" x14ac:dyDescent="0.35">
      <c r="A251" s="74"/>
      <c r="B251" s="74"/>
      <c r="C251" s="33" t="s">
        <v>397</v>
      </c>
      <c r="F251" s="33" t="s">
        <v>398</v>
      </c>
      <c r="G251" s="179" t="s">
        <v>235</v>
      </c>
      <c r="H251" s="523">
        <v>2.0999999999999999E-3</v>
      </c>
      <c r="M251" s="36"/>
      <c r="N251" s="36"/>
    </row>
    <row r="252" spans="1:14" x14ac:dyDescent="0.35">
      <c r="A252" s="74"/>
      <c r="B252" s="74"/>
      <c r="C252" s="33" t="s">
        <v>232</v>
      </c>
      <c r="F252" s="33" t="s">
        <v>259</v>
      </c>
      <c r="G252" s="179" t="s">
        <v>235</v>
      </c>
      <c r="H252" s="523">
        <v>5.0000000000000004E-6</v>
      </c>
      <c r="M252" s="36"/>
      <c r="N252" s="36"/>
    </row>
    <row r="253" spans="1:14" x14ac:dyDescent="0.35">
      <c r="A253" s="74"/>
      <c r="B253" s="74"/>
      <c r="C253" s="33" t="s">
        <v>399</v>
      </c>
      <c r="F253" s="318" t="s">
        <v>400</v>
      </c>
      <c r="G253" s="179" t="s">
        <v>235</v>
      </c>
      <c r="H253" s="523">
        <v>2.4000000000000001E-5</v>
      </c>
      <c r="M253" s="36"/>
      <c r="N253" s="36"/>
    </row>
    <row r="254" spans="1:14" x14ac:dyDescent="0.35">
      <c r="A254" s="74"/>
      <c r="B254" s="74"/>
      <c r="C254" s="33" t="s">
        <v>233</v>
      </c>
      <c r="F254" s="33" t="s">
        <v>243</v>
      </c>
      <c r="G254" s="179" t="s">
        <v>235</v>
      </c>
      <c r="H254" s="523">
        <v>3.3999999999999998E-3</v>
      </c>
      <c r="M254" s="36"/>
      <c r="N254" s="36"/>
    </row>
    <row r="255" spans="1:14" x14ac:dyDescent="0.35">
      <c r="A255" s="74"/>
      <c r="B255" s="74"/>
      <c r="C255" s="75" t="s">
        <v>161</v>
      </c>
      <c r="H255" s="172">
        <f>SUMIF(G222:G254,"Y",H222:H254)</f>
        <v>1.8884411999999999</v>
      </c>
      <c r="M255" s="36"/>
      <c r="N255" s="36"/>
    </row>
    <row r="256" spans="1:14" x14ac:dyDescent="0.35">
      <c r="A256" s="74"/>
      <c r="B256" s="74"/>
      <c r="C256" s="75"/>
      <c r="M256" s="36"/>
      <c r="N256" s="36"/>
    </row>
    <row r="257" spans="1:14" x14ac:dyDescent="0.35">
      <c r="A257" s="74" t="s">
        <v>1193</v>
      </c>
      <c r="B257" s="74"/>
      <c r="C257" s="75"/>
      <c r="M257" s="36"/>
      <c r="N257" s="36"/>
    </row>
    <row r="258" spans="1:14" s="54" customFormat="1" ht="30.75" customHeight="1" x14ac:dyDescent="0.35">
      <c r="A258" s="54" t="s">
        <v>91</v>
      </c>
      <c r="B258" s="606" t="s">
        <v>401</v>
      </c>
      <c r="C258" s="606"/>
      <c r="D258" s="606"/>
      <c r="E258" s="606"/>
      <c r="F258" s="606"/>
      <c r="G258" s="606"/>
      <c r="H258" s="606"/>
      <c r="I258" s="606"/>
      <c r="J258" s="606"/>
      <c r="K258" s="606"/>
      <c r="L258" s="606"/>
      <c r="M258" s="606"/>
      <c r="N258" s="59"/>
    </row>
    <row r="259" spans="1:14" ht="15" customHeight="1" x14ac:dyDescent="0.35">
      <c r="D259" s="76"/>
      <c r="E259" s="78"/>
      <c r="F259" s="78"/>
    </row>
    <row r="260" spans="1:14" s="44" customFormat="1" ht="15.75" customHeight="1" x14ac:dyDescent="0.35">
      <c r="A260" s="72" t="s">
        <v>1194</v>
      </c>
      <c r="B260" s="50"/>
      <c r="C260" s="72"/>
      <c r="D260" s="72"/>
      <c r="E260" s="42"/>
      <c r="F260" s="42"/>
      <c r="G260" s="42"/>
      <c r="H260" s="42"/>
      <c r="I260" s="42"/>
      <c r="J260" s="42"/>
      <c r="K260" s="42"/>
      <c r="L260" s="42"/>
      <c r="M260" s="42"/>
      <c r="N260" s="42"/>
    </row>
    <row r="261" spans="1:14" ht="15" customHeight="1" x14ac:dyDescent="0.35"/>
    <row r="262" spans="1:14" ht="15" customHeight="1" x14ac:dyDescent="0.35">
      <c r="A262" s="74" t="s">
        <v>1195</v>
      </c>
      <c r="B262" s="74"/>
      <c r="C262" s="75"/>
    </row>
    <row r="263" spans="1:14" s="54" customFormat="1" ht="18" customHeight="1" x14ac:dyDescent="0.35">
      <c r="A263" s="54" t="s">
        <v>91</v>
      </c>
      <c r="B263" s="601" t="s">
        <v>135</v>
      </c>
      <c r="C263" s="601"/>
      <c r="D263" s="601"/>
      <c r="E263" s="601"/>
      <c r="F263" s="601"/>
      <c r="G263" s="601"/>
      <c r="H263" s="601"/>
      <c r="I263" s="601"/>
      <c r="J263" s="601"/>
      <c r="K263" s="601"/>
      <c r="L263" s="601"/>
      <c r="M263" s="601"/>
      <c r="N263" s="59"/>
    </row>
    <row r="264" spans="1:14" ht="15" customHeight="1" x14ac:dyDescent="0.35">
      <c r="A264" s="74"/>
      <c r="B264" s="74"/>
      <c r="C264" s="75"/>
    </row>
    <row r="265" spans="1:14" ht="53.25" customHeight="1" x14ac:dyDescent="0.3">
      <c r="D265" s="153" t="s">
        <v>402</v>
      </c>
      <c r="E265" s="154"/>
      <c r="F265" s="154"/>
      <c r="G265" s="154"/>
      <c r="I265" s="155" t="s">
        <v>137</v>
      </c>
      <c r="J265" s="155" t="s">
        <v>138</v>
      </c>
      <c r="K265" s="602" t="s">
        <v>139</v>
      </c>
      <c r="L265" s="581"/>
      <c r="M265" s="153"/>
    </row>
    <row r="266" spans="1:14" ht="15" customHeight="1" x14ac:dyDescent="0.35">
      <c r="B266" s="90" t="s">
        <v>140</v>
      </c>
      <c r="C266" s="90"/>
      <c r="D266" s="156" t="s">
        <v>141</v>
      </c>
      <c r="E266" s="157" t="s">
        <v>142</v>
      </c>
      <c r="F266" s="158"/>
      <c r="G266" s="158"/>
      <c r="H266" s="159"/>
      <c r="I266" s="160" t="s">
        <v>143</v>
      </c>
      <c r="J266" s="160" t="s">
        <v>144</v>
      </c>
      <c r="K266" s="160" t="s">
        <v>145</v>
      </c>
      <c r="L266" s="156" t="s">
        <v>146</v>
      </c>
      <c r="M266" s="208"/>
    </row>
    <row r="267" spans="1:14" ht="15" hidden="1" customHeight="1" x14ac:dyDescent="0.35">
      <c r="A267" s="162"/>
      <c r="B267" s="163"/>
      <c r="C267" s="163"/>
      <c r="D267" s="164" t="s">
        <v>147</v>
      </c>
      <c r="E267" s="165"/>
      <c r="F267" s="166" t="s">
        <v>148</v>
      </c>
      <c r="G267" s="167"/>
      <c r="H267" s="163"/>
      <c r="I267" s="168" t="s">
        <v>149</v>
      </c>
      <c r="J267" s="168"/>
      <c r="K267" s="167" t="s">
        <v>150</v>
      </c>
      <c r="L267" s="167" t="s">
        <v>151</v>
      </c>
      <c r="M267" s="342"/>
    </row>
    <row r="268" spans="1:14" ht="15" customHeight="1" x14ac:dyDescent="0.35">
      <c r="B268" s="33" t="s">
        <v>152</v>
      </c>
      <c r="D268" s="206">
        <f>E35</f>
        <v>4.7539696560643191E-2</v>
      </c>
      <c r="E268" s="76" t="s">
        <v>118</v>
      </c>
      <c r="F268" s="343" t="s">
        <v>153</v>
      </c>
      <c r="G268" s="80"/>
      <c r="I268" s="170">
        <f t="shared" ref="I268:I324" si="1">$G$11</f>
        <v>27.557500000000001</v>
      </c>
      <c r="J268" s="171">
        <f>$G$12</f>
        <v>241403.7</v>
      </c>
      <c r="K268" s="172">
        <f t="shared" ref="K268:K273" si="2">D268*I268</f>
        <v>1.3100751879699248</v>
      </c>
      <c r="L268" s="172">
        <f t="shared" ref="L268:L273" si="3">D268*J268/2000</f>
        <v>5.7381293233082706</v>
      </c>
      <c r="M268" s="172"/>
    </row>
    <row r="269" spans="1:14" ht="15" customHeight="1" x14ac:dyDescent="0.35">
      <c r="B269" s="33" t="s">
        <v>154</v>
      </c>
      <c r="D269" s="107">
        <f>E45</f>
        <v>0.18412027204342454</v>
      </c>
      <c r="E269" s="78" t="s">
        <v>118</v>
      </c>
      <c r="F269" s="169" t="s">
        <v>403</v>
      </c>
      <c r="G269" s="172"/>
      <c r="I269" s="170">
        <f t="shared" si="1"/>
        <v>27.557500000000001</v>
      </c>
      <c r="J269" s="171">
        <f t="shared" ref="J269:J333" si="4">$G$12</f>
        <v>241403.7</v>
      </c>
      <c r="K269" s="172">
        <f t="shared" si="2"/>
        <v>5.0738943968366721</v>
      </c>
      <c r="L269" s="172">
        <f t="shared" si="3"/>
        <v>22.223657458144622</v>
      </c>
      <c r="M269" s="172"/>
    </row>
    <row r="270" spans="1:14" ht="15" customHeight="1" x14ac:dyDescent="0.35">
      <c r="B270" s="33" t="s">
        <v>156</v>
      </c>
      <c r="D270" s="107">
        <f>E47</f>
        <v>0.17936630238736023</v>
      </c>
      <c r="E270" s="76" t="s">
        <v>118</v>
      </c>
      <c r="F270" s="169" t="s">
        <v>403</v>
      </c>
      <c r="G270" s="172"/>
      <c r="I270" s="170">
        <f t="shared" si="1"/>
        <v>27.557500000000001</v>
      </c>
      <c r="J270" s="171">
        <f t="shared" si="4"/>
        <v>241403.7</v>
      </c>
      <c r="K270" s="172">
        <f t="shared" si="2"/>
        <v>4.9428868780396797</v>
      </c>
      <c r="L270" s="172">
        <f t="shared" si="3"/>
        <v>21.649844525813798</v>
      </c>
      <c r="M270" s="172"/>
    </row>
    <row r="271" spans="1:14" ht="15" customHeight="1" x14ac:dyDescent="0.35">
      <c r="B271" s="33" t="s">
        <v>265</v>
      </c>
      <c r="D271" s="107">
        <f>E55</f>
        <v>0.61746168144158198</v>
      </c>
      <c r="E271" s="76" t="s">
        <v>118</v>
      </c>
      <c r="F271" s="169" t="s">
        <v>176</v>
      </c>
      <c r="G271" s="80"/>
      <c r="I271" s="170">
        <f t="shared" si="1"/>
        <v>27.557500000000001</v>
      </c>
      <c r="J271" s="171">
        <f t="shared" si="4"/>
        <v>241403.7</v>
      </c>
      <c r="K271" s="172">
        <f t="shared" si="2"/>
        <v>17.015700286326396</v>
      </c>
      <c r="L271" s="172">
        <f t="shared" si="3"/>
        <v>74.52876725410961</v>
      </c>
      <c r="M271" s="172"/>
    </row>
    <row r="272" spans="1:14" ht="15" customHeight="1" x14ac:dyDescent="0.35">
      <c r="B272" s="33" t="s">
        <v>404</v>
      </c>
      <c r="D272" s="113">
        <v>8.9999999999999999E-11</v>
      </c>
      <c r="E272" s="76" t="s">
        <v>118</v>
      </c>
      <c r="F272" s="175" t="s">
        <v>405</v>
      </c>
      <c r="G272" s="172"/>
      <c r="I272" s="170">
        <f t="shared" si="1"/>
        <v>27.557500000000001</v>
      </c>
      <c r="J272" s="171">
        <f t="shared" si="4"/>
        <v>241403.7</v>
      </c>
      <c r="K272" s="306">
        <f t="shared" si="2"/>
        <v>2.4801750000000001E-9</v>
      </c>
      <c r="L272" s="306">
        <f t="shared" si="3"/>
        <v>1.08631665E-8</v>
      </c>
      <c r="M272" s="306"/>
    </row>
    <row r="273" spans="2:13" ht="38.25" customHeight="1" x14ac:dyDescent="0.35">
      <c r="B273" s="579" t="s">
        <v>194</v>
      </c>
      <c r="C273" s="579"/>
      <c r="D273" s="113">
        <f t="shared" ref="D273:D289" si="5">E66</f>
        <v>4.1220000000000004E-12</v>
      </c>
      <c r="E273" s="76" t="s">
        <v>118</v>
      </c>
      <c r="F273" s="603" t="s">
        <v>406</v>
      </c>
      <c r="G273" s="603"/>
      <c r="H273" s="604"/>
      <c r="I273" s="170">
        <f>$G$11</f>
        <v>27.557500000000001</v>
      </c>
      <c r="J273" s="171">
        <f t="shared" si="4"/>
        <v>241403.7</v>
      </c>
      <c r="K273" s="306">
        <f t="shared" si="2"/>
        <v>1.1359201500000001E-10</v>
      </c>
      <c r="L273" s="306">
        <f t="shared" si="3"/>
        <v>4.9753302570000001E-10</v>
      </c>
      <c r="M273" s="306"/>
    </row>
    <row r="274" spans="2:13" ht="38.25" customHeight="1" x14ac:dyDescent="0.35">
      <c r="B274" s="579" t="s">
        <v>195</v>
      </c>
      <c r="C274" s="579"/>
      <c r="D274" s="113">
        <f t="shared" si="5"/>
        <v>7.3620000000000003E-12</v>
      </c>
      <c r="E274" s="76" t="s">
        <v>118</v>
      </c>
      <c r="F274" s="596" t="s">
        <v>406</v>
      </c>
      <c r="G274" s="596"/>
      <c r="H274" s="600"/>
      <c r="I274" s="170">
        <f t="shared" si="1"/>
        <v>27.557500000000001</v>
      </c>
      <c r="J274" s="171">
        <f t="shared" si="4"/>
        <v>241403.7</v>
      </c>
      <c r="K274" s="306">
        <f t="shared" ref="K274:K289" si="6">D274*I274</f>
        <v>2.0287831500000002E-10</v>
      </c>
      <c r="L274" s="306">
        <f t="shared" ref="L274:L289" si="7">D274*J274/2000</f>
        <v>8.8860701970000006E-10</v>
      </c>
      <c r="M274" s="306"/>
    </row>
    <row r="275" spans="2:13" ht="38.25" customHeight="1" x14ac:dyDescent="0.35">
      <c r="B275" s="579" t="s">
        <v>196</v>
      </c>
      <c r="C275" s="579"/>
      <c r="D275" s="113">
        <f t="shared" si="5"/>
        <v>1.593E-12</v>
      </c>
      <c r="E275" s="76" t="s">
        <v>118</v>
      </c>
      <c r="F275" s="596" t="s">
        <v>406</v>
      </c>
      <c r="G275" s="596"/>
      <c r="H275" s="600"/>
      <c r="I275" s="170">
        <f t="shared" si="1"/>
        <v>27.557500000000001</v>
      </c>
      <c r="J275" s="171">
        <f t="shared" si="4"/>
        <v>241403.7</v>
      </c>
      <c r="K275" s="306">
        <f t="shared" si="6"/>
        <v>4.3899097500000004E-11</v>
      </c>
      <c r="L275" s="306">
        <f t="shared" si="7"/>
        <v>1.9227804705000002E-10</v>
      </c>
      <c r="M275" s="306"/>
    </row>
    <row r="276" spans="2:13" ht="38.25" customHeight="1" x14ac:dyDescent="0.35">
      <c r="B276" s="579" t="s">
        <v>197</v>
      </c>
      <c r="C276" s="579"/>
      <c r="D276" s="113">
        <f t="shared" si="5"/>
        <v>1.6920000000000001E-12</v>
      </c>
      <c r="E276" s="76" t="s">
        <v>118</v>
      </c>
      <c r="F276" s="596" t="s">
        <v>406</v>
      </c>
      <c r="G276" s="596"/>
      <c r="H276" s="600"/>
      <c r="I276" s="170">
        <f t="shared" si="1"/>
        <v>27.557500000000001</v>
      </c>
      <c r="J276" s="171">
        <f t="shared" si="4"/>
        <v>241403.7</v>
      </c>
      <c r="K276" s="306">
        <f t="shared" si="6"/>
        <v>4.6627290000000004E-11</v>
      </c>
      <c r="L276" s="306">
        <f t="shared" si="7"/>
        <v>2.0422753020000003E-10</v>
      </c>
      <c r="M276" s="306"/>
    </row>
    <row r="277" spans="2:13" ht="38.25" customHeight="1" x14ac:dyDescent="0.35">
      <c r="B277" s="579" t="s">
        <v>198</v>
      </c>
      <c r="C277" s="579"/>
      <c r="D277" s="113">
        <f t="shared" si="5"/>
        <v>6.3989999999999997E-12</v>
      </c>
      <c r="E277" s="76" t="s">
        <v>118</v>
      </c>
      <c r="F277" s="596" t="s">
        <v>406</v>
      </c>
      <c r="G277" s="596"/>
      <c r="H277" s="600"/>
      <c r="I277" s="170">
        <f t="shared" si="1"/>
        <v>27.557500000000001</v>
      </c>
      <c r="J277" s="171">
        <f t="shared" si="4"/>
        <v>241403.7</v>
      </c>
      <c r="K277" s="306">
        <f t="shared" si="6"/>
        <v>1.7634044249999999E-10</v>
      </c>
      <c r="L277" s="306">
        <f t="shared" si="7"/>
        <v>7.7237113815000002E-10</v>
      </c>
      <c r="M277" s="306"/>
    </row>
    <row r="278" spans="2:13" ht="38.25" customHeight="1" x14ac:dyDescent="0.35">
      <c r="B278" s="579" t="s">
        <v>199</v>
      </c>
      <c r="C278" s="579"/>
      <c r="D278" s="113">
        <f t="shared" si="5"/>
        <v>1.7189999999999998E-12</v>
      </c>
      <c r="E278" s="76" t="s">
        <v>118</v>
      </c>
      <c r="F278" s="596" t="s">
        <v>406</v>
      </c>
      <c r="G278" s="596"/>
      <c r="H278" s="600"/>
      <c r="I278" s="170">
        <f t="shared" si="1"/>
        <v>27.557500000000001</v>
      </c>
      <c r="J278" s="171">
        <f t="shared" si="4"/>
        <v>241403.7</v>
      </c>
      <c r="K278" s="306">
        <f t="shared" si="6"/>
        <v>4.7371342499999997E-11</v>
      </c>
      <c r="L278" s="306">
        <f t="shared" si="7"/>
        <v>2.0748648014999998E-10</v>
      </c>
      <c r="M278" s="306"/>
    </row>
    <row r="279" spans="2:13" ht="38.25" customHeight="1" x14ac:dyDescent="0.35">
      <c r="B279" s="579" t="s">
        <v>200</v>
      </c>
      <c r="C279" s="579"/>
      <c r="D279" s="113">
        <f t="shared" si="5"/>
        <v>5.4720000000000001E-12</v>
      </c>
      <c r="E279" s="76" t="s">
        <v>118</v>
      </c>
      <c r="F279" s="596" t="s">
        <v>406</v>
      </c>
      <c r="G279" s="596"/>
      <c r="H279" s="600"/>
      <c r="I279" s="170">
        <f t="shared" si="1"/>
        <v>27.557500000000001</v>
      </c>
      <c r="J279" s="171">
        <f t="shared" si="4"/>
        <v>241403.7</v>
      </c>
      <c r="K279" s="306">
        <f t="shared" si="6"/>
        <v>1.5079464000000002E-10</v>
      </c>
      <c r="L279" s="306">
        <f t="shared" si="7"/>
        <v>6.6048052320000012E-10</v>
      </c>
      <c r="M279" s="306"/>
    </row>
    <row r="280" spans="2:13" ht="38.25" customHeight="1" x14ac:dyDescent="0.35">
      <c r="B280" s="579" t="s">
        <v>201</v>
      </c>
      <c r="C280" s="579"/>
      <c r="D280" s="113">
        <f t="shared" si="5"/>
        <v>1.332E-12</v>
      </c>
      <c r="E280" s="76" t="s">
        <v>118</v>
      </c>
      <c r="F280" s="596" t="s">
        <v>406</v>
      </c>
      <c r="G280" s="596"/>
      <c r="H280" s="600"/>
      <c r="I280" s="170">
        <f t="shared" si="1"/>
        <v>27.557500000000001</v>
      </c>
      <c r="J280" s="171">
        <f t="shared" si="4"/>
        <v>241403.7</v>
      </c>
      <c r="K280" s="306">
        <f t="shared" si="6"/>
        <v>3.6706589999999998E-11</v>
      </c>
      <c r="L280" s="306">
        <f t="shared" si="7"/>
        <v>1.6077486420000001E-10</v>
      </c>
      <c r="M280" s="306"/>
    </row>
    <row r="281" spans="2:13" ht="38.25" customHeight="1" x14ac:dyDescent="0.35">
      <c r="B281" s="579" t="s">
        <v>203</v>
      </c>
      <c r="C281" s="579"/>
      <c r="D281" s="113">
        <f t="shared" si="5"/>
        <v>1.6830000000000002E-12</v>
      </c>
      <c r="E281" s="76" t="s">
        <v>118</v>
      </c>
      <c r="F281" s="596" t="s">
        <v>406</v>
      </c>
      <c r="G281" s="596"/>
      <c r="H281" s="600"/>
      <c r="I281" s="170">
        <f t="shared" si="1"/>
        <v>27.557500000000001</v>
      </c>
      <c r="J281" s="171">
        <f t="shared" si="4"/>
        <v>241403.7</v>
      </c>
      <c r="K281" s="306">
        <f t="shared" si="6"/>
        <v>4.6379272500000009E-11</v>
      </c>
      <c r="L281" s="306">
        <f t="shared" si="7"/>
        <v>2.0314121355000002E-10</v>
      </c>
      <c r="M281" s="306"/>
    </row>
    <row r="282" spans="2:13" ht="25.5" customHeight="1" x14ac:dyDescent="0.35">
      <c r="B282" s="579" t="s">
        <v>205</v>
      </c>
      <c r="C282" s="579"/>
      <c r="D282" s="113">
        <f t="shared" si="5"/>
        <v>2.8170000000000002E-12</v>
      </c>
      <c r="E282" s="76" t="s">
        <v>118</v>
      </c>
      <c r="F282" s="596" t="s">
        <v>406</v>
      </c>
      <c r="G282" s="596"/>
      <c r="H282" s="600"/>
      <c r="I282" s="170">
        <f t="shared" si="1"/>
        <v>27.557500000000001</v>
      </c>
      <c r="J282" s="171">
        <f t="shared" si="4"/>
        <v>241403.7</v>
      </c>
      <c r="K282" s="306">
        <f t="shared" si="6"/>
        <v>7.7629477500000006E-11</v>
      </c>
      <c r="L282" s="306">
        <f t="shared" si="7"/>
        <v>3.4001711145000003E-10</v>
      </c>
      <c r="M282" s="306"/>
    </row>
    <row r="283" spans="2:13" ht="25.5" customHeight="1" x14ac:dyDescent="0.35">
      <c r="B283" s="579" t="s">
        <v>207</v>
      </c>
      <c r="C283" s="579"/>
      <c r="D283" s="113">
        <f t="shared" si="5"/>
        <v>6.650999999999999E-12</v>
      </c>
      <c r="E283" s="76" t="s">
        <v>118</v>
      </c>
      <c r="F283" s="596" t="s">
        <v>406</v>
      </c>
      <c r="G283" s="596"/>
      <c r="H283" s="600"/>
      <c r="I283" s="170">
        <f t="shared" si="1"/>
        <v>27.557500000000001</v>
      </c>
      <c r="J283" s="171">
        <f t="shared" si="4"/>
        <v>241403.7</v>
      </c>
      <c r="K283" s="306">
        <f t="shared" si="6"/>
        <v>1.8328493249999999E-10</v>
      </c>
      <c r="L283" s="306">
        <f t="shared" si="7"/>
        <v>8.027880043499999E-10</v>
      </c>
      <c r="M283" s="306"/>
    </row>
    <row r="284" spans="2:13" ht="38.25" customHeight="1" x14ac:dyDescent="0.35">
      <c r="B284" s="579" t="s">
        <v>209</v>
      </c>
      <c r="C284" s="579"/>
      <c r="D284" s="113">
        <f t="shared" si="5"/>
        <v>5.1750000000000001E-12</v>
      </c>
      <c r="E284" s="76" t="s">
        <v>118</v>
      </c>
      <c r="F284" s="596" t="s">
        <v>406</v>
      </c>
      <c r="G284" s="596"/>
      <c r="H284" s="600"/>
      <c r="I284" s="170">
        <f t="shared" si="1"/>
        <v>27.557500000000001</v>
      </c>
      <c r="J284" s="171">
        <f t="shared" si="4"/>
        <v>241403.7</v>
      </c>
      <c r="K284" s="306">
        <f t="shared" si="6"/>
        <v>1.4261006250000001E-10</v>
      </c>
      <c r="L284" s="306">
        <f t="shared" si="7"/>
        <v>6.2463207375E-10</v>
      </c>
      <c r="M284" s="306"/>
    </row>
    <row r="285" spans="2:13" ht="25.5" customHeight="1" x14ac:dyDescent="0.35">
      <c r="B285" s="579" t="s">
        <v>211</v>
      </c>
      <c r="C285" s="579"/>
      <c r="D285" s="113">
        <f t="shared" si="5"/>
        <v>1.9124999999999999E-11</v>
      </c>
      <c r="E285" s="76" t="s">
        <v>118</v>
      </c>
      <c r="F285" s="596" t="s">
        <v>406</v>
      </c>
      <c r="G285" s="596"/>
      <c r="H285" s="600"/>
      <c r="I285" s="170">
        <f t="shared" si="1"/>
        <v>27.557500000000001</v>
      </c>
      <c r="J285" s="171">
        <f t="shared" si="4"/>
        <v>241403.7</v>
      </c>
      <c r="K285" s="306">
        <f t="shared" si="6"/>
        <v>5.270371875E-10</v>
      </c>
      <c r="L285" s="306">
        <f t="shared" si="7"/>
        <v>2.3084228812499995E-9</v>
      </c>
      <c r="M285" s="306"/>
    </row>
    <row r="286" spans="2:13" ht="25.5" customHeight="1" x14ac:dyDescent="0.35">
      <c r="B286" s="579" t="s">
        <v>213</v>
      </c>
      <c r="C286" s="579"/>
      <c r="D286" s="113">
        <f t="shared" si="5"/>
        <v>2.1060000000000001E-12</v>
      </c>
      <c r="E286" s="76" t="s">
        <v>118</v>
      </c>
      <c r="F286" s="596" t="s">
        <v>406</v>
      </c>
      <c r="G286" s="596"/>
      <c r="H286" s="600"/>
      <c r="I286" s="170">
        <f t="shared" si="1"/>
        <v>27.557500000000001</v>
      </c>
      <c r="J286" s="171">
        <f t="shared" si="4"/>
        <v>241403.7</v>
      </c>
      <c r="K286" s="306">
        <f t="shared" si="6"/>
        <v>5.8036095000000008E-11</v>
      </c>
      <c r="L286" s="306">
        <f t="shared" si="7"/>
        <v>2.5419809610000003E-10</v>
      </c>
      <c r="M286" s="306"/>
    </row>
    <row r="287" spans="2:13" ht="25.5" customHeight="1" x14ac:dyDescent="0.35">
      <c r="B287" s="579" t="s">
        <v>215</v>
      </c>
      <c r="C287" s="579"/>
      <c r="D287" s="113">
        <f t="shared" si="5"/>
        <v>1.4652E-11</v>
      </c>
      <c r="E287" s="76" t="s">
        <v>118</v>
      </c>
      <c r="F287" s="596" t="s">
        <v>406</v>
      </c>
      <c r="G287" s="596"/>
      <c r="H287" s="600"/>
      <c r="I287" s="170">
        <f t="shared" si="1"/>
        <v>27.557500000000001</v>
      </c>
      <c r="J287" s="171">
        <f t="shared" si="4"/>
        <v>241403.7</v>
      </c>
      <c r="K287" s="306">
        <f t="shared" si="6"/>
        <v>4.0377249000000002E-10</v>
      </c>
      <c r="L287" s="306">
        <f t="shared" si="7"/>
        <v>1.7685235062000002E-9</v>
      </c>
      <c r="M287" s="306"/>
    </row>
    <row r="288" spans="2:13" ht="25.5" customHeight="1" x14ac:dyDescent="0.35">
      <c r="B288" s="579" t="s">
        <v>217</v>
      </c>
      <c r="C288" s="579"/>
      <c r="D288" s="113">
        <f t="shared" si="5"/>
        <v>5.2469999999999998E-12</v>
      </c>
      <c r="E288" s="76" t="s">
        <v>118</v>
      </c>
      <c r="F288" s="596" t="s">
        <v>406</v>
      </c>
      <c r="G288" s="596"/>
      <c r="H288" s="600"/>
      <c r="I288" s="170">
        <f t="shared" si="1"/>
        <v>27.557500000000001</v>
      </c>
      <c r="J288" s="171">
        <f t="shared" si="4"/>
        <v>241403.7</v>
      </c>
      <c r="K288" s="306">
        <f t="shared" si="6"/>
        <v>1.4459420249999999E-10</v>
      </c>
      <c r="L288" s="306">
        <f t="shared" si="7"/>
        <v>6.3332260694999998E-10</v>
      </c>
      <c r="M288" s="306"/>
    </row>
    <row r="289" spans="2:13" ht="25.5" customHeight="1" x14ac:dyDescent="0.35">
      <c r="B289" s="579" t="s">
        <v>219</v>
      </c>
      <c r="C289" s="579"/>
      <c r="D289" s="113">
        <f t="shared" si="5"/>
        <v>3.4740000000000003E-12</v>
      </c>
      <c r="E289" s="76" t="s">
        <v>118</v>
      </c>
      <c r="F289" s="596" t="s">
        <v>406</v>
      </c>
      <c r="G289" s="596"/>
      <c r="H289" s="600"/>
      <c r="I289" s="170">
        <f t="shared" si="1"/>
        <v>27.557500000000001</v>
      </c>
      <c r="J289" s="171">
        <f t="shared" si="4"/>
        <v>241403.7</v>
      </c>
      <c r="K289" s="306">
        <f t="shared" si="6"/>
        <v>9.5734755000000013E-11</v>
      </c>
      <c r="L289" s="306">
        <f t="shared" si="7"/>
        <v>4.1931822690000006E-10</v>
      </c>
      <c r="M289" s="306"/>
    </row>
    <row r="290" spans="2:13" ht="15" customHeight="1" x14ac:dyDescent="0.35">
      <c r="B290" s="33" t="s">
        <v>261</v>
      </c>
      <c r="D290" s="526">
        <f>E90</f>
        <v>0.32</v>
      </c>
      <c r="E290" s="76" t="s">
        <v>118</v>
      </c>
      <c r="F290" s="175" t="s">
        <v>407</v>
      </c>
      <c r="G290" s="172"/>
      <c r="I290" s="170">
        <f t="shared" si="1"/>
        <v>27.557500000000001</v>
      </c>
      <c r="J290" s="171">
        <f t="shared" si="4"/>
        <v>241403.7</v>
      </c>
      <c r="K290" s="172">
        <f t="shared" ref="K290:K296" si="8">D290*I290</f>
        <v>8.8184000000000005</v>
      </c>
      <c r="L290" s="172">
        <f t="shared" ref="L290:L296" si="9">D290*J290/2000</f>
        <v>38.624592000000007</v>
      </c>
      <c r="M290" s="172"/>
    </row>
    <row r="291" spans="2:13" ht="15" customHeight="1" x14ac:dyDescent="0.35">
      <c r="B291" s="33" t="s">
        <v>262</v>
      </c>
      <c r="D291" s="526">
        <f>E91</f>
        <v>0.24161914445475646</v>
      </c>
      <c r="E291" s="76" t="s">
        <v>118</v>
      </c>
      <c r="F291" s="169" t="s">
        <v>408</v>
      </c>
      <c r="G291" s="172"/>
      <c r="I291" s="170">
        <f t="shared" si="1"/>
        <v>27.557500000000001</v>
      </c>
      <c r="J291" s="171">
        <f t="shared" si="4"/>
        <v>241403.7</v>
      </c>
      <c r="K291" s="172">
        <f t="shared" si="8"/>
        <v>6.6584195733119511</v>
      </c>
      <c r="L291" s="172">
        <f t="shared" si="9"/>
        <v>29.16387773110635</v>
      </c>
      <c r="M291" s="172"/>
    </row>
    <row r="292" spans="2:13" ht="15" customHeight="1" x14ac:dyDescent="0.35">
      <c r="B292" s="33" t="s">
        <v>263</v>
      </c>
      <c r="D292" s="526">
        <f>E97</f>
        <v>0.16005145895070899</v>
      </c>
      <c r="E292" s="76" t="s">
        <v>118</v>
      </c>
      <c r="F292" s="169" t="s">
        <v>408</v>
      </c>
      <c r="G292" s="172"/>
      <c r="I292" s="170">
        <f t="shared" si="1"/>
        <v>27.557500000000001</v>
      </c>
      <c r="J292" s="171">
        <f t="shared" si="4"/>
        <v>241403.7</v>
      </c>
      <c r="K292" s="172">
        <f t="shared" si="8"/>
        <v>4.4106180800341628</v>
      </c>
      <c r="L292" s="172">
        <f t="shared" si="9"/>
        <v>19.318507190549635</v>
      </c>
      <c r="M292" s="172"/>
    </row>
    <row r="293" spans="2:13" ht="15" customHeight="1" x14ac:dyDescent="0.35">
      <c r="B293" s="33" t="s">
        <v>364</v>
      </c>
      <c r="D293" s="344">
        <f>$E$117</f>
        <v>274.40180117769307</v>
      </c>
      <c r="E293" s="76" t="s">
        <v>118</v>
      </c>
      <c r="F293" s="175" t="s">
        <v>169</v>
      </c>
      <c r="G293" s="172"/>
      <c r="I293" s="170">
        <f t="shared" si="1"/>
        <v>27.557500000000001</v>
      </c>
      <c r="J293" s="171">
        <f t="shared" si="4"/>
        <v>241403.7</v>
      </c>
      <c r="K293" s="186">
        <f t="shared" si="8"/>
        <v>7561.827635954277</v>
      </c>
      <c r="L293" s="186">
        <f t="shared" si="9"/>
        <v>33120.805045479734</v>
      </c>
      <c r="M293" s="172"/>
    </row>
    <row r="294" spans="2:13" ht="15" customHeight="1" x14ac:dyDescent="0.35">
      <c r="B294" s="33" t="s">
        <v>186</v>
      </c>
      <c r="D294" s="198">
        <f>E148</f>
        <v>1.9824053465788212E-5</v>
      </c>
      <c r="E294" s="76" t="s">
        <v>118</v>
      </c>
      <c r="F294" s="175" t="s">
        <v>409</v>
      </c>
      <c r="G294" s="172"/>
      <c r="I294" s="170">
        <f t="shared" si="1"/>
        <v>27.557500000000001</v>
      </c>
      <c r="J294" s="171">
        <f t="shared" si="4"/>
        <v>241403.7</v>
      </c>
      <c r="K294" s="306">
        <f t="shared" si="8"/>
        <v>5.4630135338345868E-4</v>
      </c>
      <c r="L294" s="306">
        <f t="shared" si="9"/>
        <v>2.3927999278195488E-3</v>
      </c>
      <c r="M294" s="172"/>
    </row>
    <row r="295" spans="2:13" ht="15" customHeight="1" x14ac:dyDescent="0.35">
      <c r="B295" s="33" t="s">
        <v>410</v>
      </c>
      <c r="D295" s="198">
        <f>E155</f>
        <v>6.7554384209639592E-5</v>
      </c>
      <c r="E295" s="76" t="s">
        <v>118</v>
      </c>
      <c r="F295" s="175" t="s">
        <v>409</v>
      </c>
      <c r="G295" s="172"/>
      <c r="I295" s="170">
        <f t="shared" si="1"/>
        <v>27.557500000000001</v>
      </c>
      <c r="J295" s="171">
        <f t="shared" si="4"/>
        <v>241403.7</v>
      </c>
      <c r="K295" s="306">
        <f t="shared" si="8"/>
        <v>1.8616299428571431E-3</v>
      </c>
      <c r="L295" s="178">
        <f t="shared" si="9"/>
        <v>8.1539391497142868E-3</v>
      </c>
      <c r="M295" s="172"/>
    </row>
    <row r="296" spans="2:13" ht="15" customHeight="1" x14ac:dyDescent="0.35">
      <c r="B296" s="33" t="s">
        <v>179</v>
      </c>
      <c r="D296" s="198">
        <f t="shared" ref="D296:D309" si="10">E141</f>
        <v>2.6432071287717618E-6</v>
      </c>
      <c r="E296" s="76" t="s">
        <v>118</v>
      </c>
      <c r="F296" s="175" t="s">
        <v>409</v>
      </c>
      <c r="G296" s="172"/>
      <c r="I296" s="170">
        <f t="shared" ref="I296:I309" si="11">$G$11</f>
        <v>27.557500000000001</v>
      </c>
      <c r="J296" s="171">
        <f t="shared" si="4"/>
        <v>241403.7</v>
      </c>
      <c r="K296" s="306">
        <f t="shared" si="8"/>
        <v>7.2840180451127823E-5</v>
      </c>
      <c r="L296" s="306">
        <f t="shared" si="9"/>
        <v>3.1903999037593986E-4</v>
      </c>
      <c r="M296" s="172"/>
    </row>
    <row r="297" spans="2:13" ht="15" customHeight="1" x14ac:dyDescent="0.35">
      <c r="B297" s="33" t="s">
        <v>180</v>
      </c>
      <c r="D297" s="198">
        <f t="shared" si="10"/>
        <v>2.0442069521076571E-7</v>
      </c>
      <c r="E297" s="76" t="s">
        <v>118</v>
      </c>
      <c r="F297" s="175" t="s">
        <v>409</v>
      </c>
      <c r="G297" s="172"/>
      <c r="I297" s="170">
        <f t="shared" si="11"/>
        <v>27.557500000000001</v>
      </c>
      <c r="J297" s="171">
        <f t="shared" si="4"/>
        <v>241403.7</v>
      </c>
      <c r="K297" s="306">
        <f t="shared" ref="K297:K309" si="12">D297*I297</f>
        <v>5.6333233082706763E-6</v>
      </c>
      <c r="L297" s="306">
        <f t="shared" ref="L297:L309" si="13">D297*J297/2000</f>
        <v>2.4673956090225564E-5</v>
      </c>
      <c r="M297" s="172"/>
    </row>
    <row r="298" spans="2:13" ht="15" customHeight="1" x14ac:dyDescent="0.35">
      <c r="B298" s="33" t="s">
        <v>181</v>
      </c>
      <c r="D298" s="198">
        <f t="shared" si="10"/>
        <v>9.507939312128638E-8</v>
      </c>
      <c r="E298" s="76" t="s">
        <v>118</v>
      </c>
      <c r="F298" s="175" t="s">
        <v>409</v>
      </c>
      <c r="G298" s="172"/>
      <c r="I298" s="170">
        <f t="shared" si="11"/>
        <v>27.557500000000001</v>
      </c>
      <c r="J298" s="171">
        <f t="shared" si="4"/>
        <v>241403.7</v>
      </c>
      <c r="K298" s="306">
        <f t="shared" si="12"/>
        <v>2.6201503759398496E-6</v>
      </c>
      <c r="L298" s="306">
        <f t="shared" si="13"/>
        <v>1.1476258646616542E-5</v>
      </c>
      <c r="M298" s="172"/>
    </row>
    <row r="299" spans="2:13" ht="15" customHeight="1" x14ac:dyDescent="0.35">
      <c r="B299" s="33" t="s">
        <v>182</v>
      </c>
      <c r="D299" s="198">
        <f t="shared" si="10"/>
        <v>1.6543814403103829E-6</v>
      </c>
      <c r="E299" s="76" t="s">
        <v>118</v>
      </c>
      <c r="F299" s="175" t="s">
        <v>409</v>
      </c>
      <c r="G299" s="172"/>
      <c r="I299" s="170">
        <f t="shared" si="11"/>
        <v>27.557500000000001</v>
      </c>
      <c r="J299" s="171">
        <f t="shared" si="4"/>
        <v>241403.7</v>
      </c>
      <c r="K299" s="306">
        <f t="shared" si="12"/>
        <v>4.559061654135338E-5</v>
      </c>
      <c r="L299" s="306">
        <f t="shared" si="13"/>
        <v>1.996869004511278E-4</v>
      </c>
      <c r="M299" s="172"/>
    </row>
    <row r="300" spans="2:13" ht="15" customHeight="1" x14ac:dyDescent="0.35">
      <c r="B300" s="33" t="s">
        <v>183</v>
      </c>
      <c r="D300" s="198">
        <f t="shared" si="10"/>
        <v>7.9866690221880563E-6</v>
      </c>
      <c r="E300" s="76" t="s">
        <v>118</v>
      </c>
      <c r="F300" s="175" t="s">
        <v>409</v>
      </c>
      <c r="G300" s="172"/>
      <c r="I300" s="170">
        <f t="shared" si="11"/>
        <v>27.557500000000001</v>
      </c>
      <c r="J300" s="171">
        <f t="shared" si="4"/>
        <v>241403.7</v>
      </c>
      <c r="K300" s="306">
        <f t="shared" si="12"/>
        <v>2.2009263157894736E-4</v>
      </c>
      <c r="L300" s="306">
        <f t="shared" si="13"/>
        <v>9.6400572631578951E-4</v>
      </c>
      <c r="M300" s="172"/>
    </row>
    <row r="301" spans="2:13" ht="15" customHeight="1" x14ac:dyDescent="0.35">
      <c r="B301" s="33" t="s">
        <v>184</v>
      </c>
      <c r="D301" s="198">
        <f t="shared" si="10"/>
        <v>9.5079393121286386E-9</v>
      </c>
      <c r="E301" s="76" t="s">
        <v>118</v>
      </c>
      <c r="F301" s="175" t="s">
        <v>409</v>
      </c>
      <c r="G301" s="172"/>
      <c r="I301" s="170">
        <f t="shared" si="11"/>
        <v>27.557500000000001</v>
      </c>
      <c r="J301" s="171">
        <f t="shared" si="4"/>
        <v>241403.7</v>
      </c>
      <c r="K301" s="306">
        <f t="shared" si="12"/>
        <v>2.6201503759398499E-7</v>
      </c>
      <c r="L301" s="306">
        <f t="shared" si="13"/>
        <v>1.1476258646616541E-6</v>
      </c>
      <c r="M301" s="172"/>
    </row>
    <row r="302" spans="2:13" ht="15" customHeight="1" x14ac:dyDescent="0.35">
      <c r="B302" s="33" t="s">
        <v>185</v>
      </c>
      <c r="D302" s="198">
        <f t="shared" si="10"/>
        <v>4.4687314767004601E-7</v>
      </c>
      <c r="E302" s="76" t="s">
        <v>118</v>
      </c>
      <c r="F302" s="175" t="s">
        <v>409</v>
      </c>
      <c r="G302" s="172"/>
      <c r="I302" s="170">
        <f t="shared" si="11"/>
        <v>27.557500000000001</v>
      </c>
      <c r="J302" s="171">
        <f t="shared" si="4"/>
        <v>241403.7</v>
      </c>
      <c r="K302" s="306">
        <f t="shared" si="12"/>
        <v>1.2314706766917294E-5</v>
      </c>
      <c r="L302" s="306">
        <f t="shared" si="13"/>
        <v>5.3938415639097742E-5</v>
      </c>
      <c r="M302" s="172"/>
    </row>
    <row r="303" spans="2:13" ht="15" customHeight="1" x14ac:dyDescent="0.35">
      <c r="B303" s="33" t="s">
        <v>186</v>
      </c>
      <c r="D303" s="198">
        <f t="shared" si="10"/>
        <v>1.9824053465788212E-5</v>
      </c>
      <c r="E303" s="76" t="s">
        <v>118</v>
      </c>
      <c r="F303" s="175" t="s">
        <v>409</v>
      </c>
      <c r="G303" s="172"/>
      <c r="I303" s="170">
        <f t="shared" si="11"/>
        <v>27.557500000000001</v>
      </c>
      <c r="J303" s="171">
        <f t="shared" si="4"/>
        <v>241403.7</v>
      </c>
      <c r="K303" s="306">
        <f t="shared" si="12"/>
        <v>5.4630135338345868E-4</v>
      </c>
      <c r="L303" s="306">
        <f t="shared" si="13"/>
        <v>2.3927999278195488E-3</v>
      </c>
      <c r="M303" s="172"/>
    </row>
    <row r="304" spans="2:13" ht="15" customHeight="1" x14ac:dyDescent="0.35">
      <c r="B304" s="33" t="s">
        <v>187</v>
      </c>
      <c r="D304" s="198">
        <f t="shared" si="10"/>
        <v>2.980738974352328E-5</v>
      </c>
      <c r="E304" s="76" t="s">
        <v>118</v>
      </c>
      <c r="F304" s="175" t="s">
        <v>409</v>
      </c>
      <c r="G304" s="172"/>
      <c r="I304" s="170">
        <f t="shared" si="11"/>
        <v>27.557500000000001</v>
      </c>
      <c r="J304" s="171">
        <f t="shared" si="4"/>
        <v>241403.7</v>
      </c>
      <c r="K304" s="306">
        <f t="shared" si="12"/>
        <v>8.2141714285714285E-4</v>
      </c>
      <c r="L304" s="306">
        <f t="shared" si="13"/>
        <v>3.5978070857142852E-3</v>
      </c>
      <c r="M304" s="172"/>
    </row>
    <row r="305" spans="2:13" ht="15" customHeight="1" x14ac:dyDescent="0.35">
      <c r="B305" s="33" t="s">
        <v>188</v>
      </c>
      <c r="D305" s="198">
        <f t="shared" si="10"/>
        <v>2.3294451314715163E-8</v>
      </c>
      <c r="E305" s="76" t="s">
        <v>118</v>
      </c>
      <c r="F305" s="175" t="s">
        <v>409</v>
      </c>
      <c r="G305" s="172"/>
      <c r="I305" s="170">
        <f t="shared" si="11"/>
        <v>27.557500000000001</v>
      </c>
      <c r="J305" s="171">
        <f t="shared" si="4"/>
        <v>241403.7</v>
      </c>
      <c r="K305" s="306">
        <f t="shared" si="12"/>
        <v>6.4193684210526308E-7</v>
      </c>
      <c r="L305" s="306">
        <f t="shared" si="13"/>
        <v>2.8116833684210524E-6</v>
      </c>
      <c r="M305" s="172"/>
    </row>
    <row r="306" spans="2:13" ht="15" customHeight="1" x14ac:dyDescent="0.35">
      <c r="B306" s="33" t="s">
        <v>189</v>
      </c>
      <c r="D306" s="198">
        <f t="shared" si="10"/>
        <v>2.8523817936385913E-9</v>
      </c>
      <c r="E306" s="76" t="s">
        <v>118</v>
      </c>
      <c r="F306" s="175" t="s">
        <v>409</v>
      </c>
      <c r="G306" s="172"/>
      <c r="I306" s="170">
        <f t="shared" si="11"/>
        <v>27.557500000000001</v>
      </c>
      <c r="J306" s="171">
        <f t="shared" si="4"/>
        <v>241403.7</v>
      </c>
      <c r="K306" s="306">
        <f t="shared" si="12"/>
        <v>7.8604511278195485E-8</v>
      </c>
      <c r="L306" s="306">
        <f t="shared" si="13"/>
        <v>3.4428775939849622E-7</v>
      </c>
      <c r="M306" s="172"/>
    </row>
    <row r="307" spans="2:13" ht="15" customHeight="1" x14ac:dyDescent="0.35">
      <c r="B307" s="33" t="s">
        <v>190</v>
      </c>
      <c r="D307" s="198">
        <f t="shared" si="10"/>
        <v>2.8523817936385913E-9</v>
      </c>
      <c r="E307" s="76" t="s">
        <v>118</v>
      </c>
      <c r="F307" s="175" t="s">
        <v>409</v>
      </c>
      <c r="G307" s="172"/>
      <c r="I307" s="170">
        <f t="shared" si="11"/>
        <v>27.557500000000001</v>
      </c>
      <c r="J307" s="171">
        <f t="shared" si="4"/>
        <v>241403.7</v>
      </c>
      <c r="K307" s="306">
        <f t="shared" si="12"/>
        <v>7.8604511278195485E-8</v>
      </c>
      <c r="L307" s="306">
        <f t="shared" si="13"/>
        <v>3.4428775939849622E-7</v>
      </c>
      <c r="M307" s="172"/>
    </row>
    <row r="308" spans="2:13" ht="15" customHeight="1" x14ac:dyDescent="0.35">
      <c r="B308" s="33" t="s">
        <v>191</v>
      </c>
      <c r="D308" s="198">
        <f t="shared" si="10"/>
        <v>3.7556360282908117E-6</v>
      </c>
      <c r="E308" s="76" t="s">
        <v>118</v>
      </c>
      <c r="F308" s="175" t="s">
        <v>409</v>
      </c>
      <c r="G308" s="172"/>
      <c r="I308" s="170">
        <f t="shared" si="11"/>
        <v>27.557500000000001</v>
      </c>
      <c r="J308" s="171">
        <f t="shared" si="4"/>
        <v>241403.7</v>
      </c>
      <c r="K308" s="306">
        <f t="shared" si="12"/>
        <v>1.0349593984962405E-4</v>
      </c>
      <c r="L308" s="306">
        <f t="shared" si="13"/>
        <v>4.5331221654135336E-4</v>
      </c>
      <c r="M308" s="172"/>
    </row>
    <row r="309" spans="2:13" ht="15" customHeight="1" x14ac:dyDescent="0.35">
      <c r="B309" s="33" t="s">
        <v>192</v>
      </c>
      <c r="D309" s="198">
        <f t="shared" si="10"/>
        <v>1.0981669905508577E-6</v>
      </c>
      <c r="E309" s="76" t="s">
        <v>118</v>
      </c>
      <c r="F309" s="175" t="s">
        <v>409</v>
      </c>
      <c r="G309" s="172"/>
      <c r="I309" s="170">
        <f t="shared" si="11"/>
        <v>27.557500000000001</v>
      </c>
      <c r="J309" s="171">
        <f t="shared" si="4"/>
        <v>241403.7</v>
      </c>
      <c r="K309" s="306">
        <f t="shared" si="12"/>
        <v>3.0262736842105265E-5</v>
      </c>
      <c r="L309" s="306">
        <f t="shared" si="13"/>
        <v>1.3255078736842106E-4</v>
      </c>
      <c r="M309" s="172"/>
    </row>
    <row r="310" spans="2:13" ht="15" customHeight="1" x14ac:dyDescent="0.35">
      <c r="B310" s="33" t="s">
        <v>411</v>
      </c>
      <c r="D310" s="197">
        <f t="shared" ref="D310:D332" si="14">E163</f>
        <v>6.2250580000000007E-2</v>
      </c>
      <c r="E310" s="76" t="s">
        <v>118</v>
      </c>
      <c r="F310" s="175" t="s">
        <v>409</v>
      </c>
      <c r="G310" s="172"/>
      <c r="I310" s="170">
        <f t="shared" si="1"/>
        <v>27.557500000000001</v>
      </c>
      <c r="J310" s="171">
        <f t="shared" si="4"/>
        <v>241403.7</v>
      </c>
      <c r="K310" s="172">
        <f>D310*I310</f>
        <v>1.7154703583500002</v>
      </c>
      <c r="L310" s="172">
        <f>D310*J310/2000</f>
        <v>7.5137601695730005</v>
      </c>
      <c r="M310" s="172"/>
    </row>
    <row r="311" spans="2:13" ht="15" customHeight="1" x14ac:dyDescent="0.35">
      <c r="B311" s="113" t="s">
        <v>234</v>
      </c>
      <c r="D311" s="198">
        <f t="shared" si="14"/>
        <v>3.0200000000000001E-3</v>
      </c>
      <c r="E311" s="76" t="s">
        <v>118</v>
      </c>
      <c r="F311" s="175" t="s">
        <v>409</v>
      </c>
      <c r="G311" s="172"/>
      <c r="I311" s="170">
        <f t="shared" si="1"/>
        <v>27.557500000000001</v>
      </c>
      <c r="J311" s="171">
        <f t="shared" si="4"/>
        <v>241403.7</v>
      </c>
      <c r="K311" s="178">
        <f>D311*I311</f>
        <v>8.322365000000001E-2</v>
      </c>
      <c r="L311" s="172">
        <f>D311*J311/2000</f>
        <v>0.36451958700000003</v>
      </c>
      <c r="M311" s="172"/>
    </row>
    <row r="312" spans="2:13" ht="15" customHeight="1" x14ac:dyDescent="0.35">
      <c r="B312" s="113" t="s">
        <v>208</v>
      </c>
      <c r="D312" s="198">
        <f t="shared" si="14"/>
        <v>1.0580000000000001E-2</v>
      </c>
      <c r="E312" s="76" t="s">
        <v>118</v>
      </c>
      <c r="F312" s="175" t="s">
        <v>409</v>
      </c>
      <c r="G312" s="172"/>
      <c r="I312" s="170">
        <f t="shared" si="1"/>
        <v>27.557500000000001</v>
      </c>
      <c r="J312" s="171">
        <f t="shared" si="4"/>
        <v>241403.7</v>
      </c>
      <c r="K312" s="172">
        <f t="shared" ref="K312:K329" si="15">D312*I312</f>
        <v>0.29155835000000002</v>
      </c>
      <c r="L312" s="172">
        <f t="shared" ref="L312:L329" si="16">D312*J312/2000</f>
        <v>1.2770255730000002</v>
      </c>
      <c r="M312" s="172"/>
    </row>
    <row r="313" spans="2:13" ht="15" customHeight="1" x14ac:dyDescent="0.35">
      <c r="B313" s="113" t="s">
        <v>237</v>
      </c>
      <c r="D313" s="198">
        <f t="shared" si="14"/>
        <v>7.5999999999999991E-3</v>
      </c>
      <c r="E313" s="76" t="s">
        <v>118</v>
      </c>
      <c r="F313" s="175" t="s">
        <v>409</v>
      </c>
      <c r="G313" s="172"/>
      <c r="I313" s="170">
        <f t="shared" si="1"/>
        <v>27.557500000000001</v>
      </c>
      <c r="J313" s="171">
        <f t="shared" si="4"/>
        <v>241403.7</v>
      </c>
      <c r="K313" s="172">
        <f t="shared" si="15"/>
        <v>0.20943699999999998</v>
      </c>
      <c r="L313" s="172">
        <f t="shared" si="16"/>
        <v>0.91733405999999995</v>
      </c>
      <c r="M313" s="172"/>
    </row>
    <row r="314" spans="2:13" ht="15" customHeight="1" x14ac:dyDescent="0.35">
      <c r="B314" s="113" t="s">
        <v>238</v>
      </c>
      <c r="D314" s="198">
        <f t="shared" si="14"/>
        <v>4.0800000000000002E-5</v>
      </c>
      <c r="E314" s="76" t="s">
        <v>118</v>
      </c>
      <c r="F314" s="175" t="s">
        <v>409</v>
      </c>
      <c r="G314" s="172"/>
      <c r="I314" s="170">
        <f t="shared" si="1"/>
        <v>27.557500000000001</v>
      </c>
      <c r="J314" s="171">
        <f t="shared" si="4"/>
        <v>241403.7</v>
      </c>
      <c r="K314" s="306">
        <f t="shared" si="15"/>
        <v>1.124346E-3</v>
      </c>
      <c r="L314" s="306">
        <f t="shared" si="16"/>
        <v>4.9246354800000008E-3</v>
      </c>
      <c r="M314" s="172"/>
    </row>
    <row r="315" spans="2:13" ht="15" customHeight="1" x14ac:dyDescent="0.35">
      <c r="B315" s="113" t="s">
        <v>239</v>
      </c>
      <c r="D315" s="198">
        <f t="shared" si="14"/>
        <v>6.0999999999999997E-4</v>
      </c>
      <c r="E315" s="76" t="s">
        <v>118</v>
      </c>
      <c r="F315" s="175" t="s">
        <v>409</v>
      </c>
      <c r="G315" s="172"/>
      <c r="I315" s="170">
        <f t="shared" si="1"/>
        <v>27.557500000000001</v>
      </c>
      <c r="J315" s="171">
        <f t="shared" si="4"/>
        <v>241403.7</v>
      </c>
      <c r="K315" s="172">
        <f t="shared" si="15"/>
        <v>1.6810075000000001E-2</v>
      </c>
      <c r="L315" s="172">
        <f t="shared" si="16"/>
        <v>7.3628128500000001E-2</v>
      </c>
      <c r="M315" s="172"/>
    </row>
    <row r="316" spans="2:13" ht="15" customHeight="1" x14ac:dyDescent="0.35">
      <c r="B316" s="113" t="s">
        <v>240</v>
      </c>
      <c r="D316" s="198">
        <f t="shared" si="14"/>
        <v>4.1399999999999997E-5</v>
      </c>
      <c r="E316" s="76" t="s">
        <v>118</v>
      </c>
      <c r="F316" s="175" t="s">
        <v>409</v>
      </c>
      <c r="G316" s="172"/>
      <c r="I316" s="170">
        <f t="shared" si="1"/>
        <v>27.557500000000001</v>
      </c>
      <c r="J316" s="171">
        <f t="shared" si="4"/>
        <v>241403.7</v>
      </c>
      <c r="K316" s="306">
        <f t="shared" si="15"/>
        <v>1.1408804999999999E-3</v>
      </c>
      <c r="L316" s="306">
        <f t="shared" si="16"/>
        <v>4.99705659E-3</v>
      </c>
      <c r="M316" s="172"/>
    </row>
    <row r="317" spans="2:13" ht="15" customHeight="1" x14ac:dyDescent="0.35">
      <c r="B317" s="113" t="s">
        <v>241</v>
      </c>
      <c r="D317" s="198">
        <f t="shared" si="14"/>
        <v>2.8800000000000002E-3</v>
      </c>
      <c r="E317" s="76" t="s">
        <v>118</v>
      </c>
      <c r="F317" s="175" t="s">
        <v>409</v>
      </c>
      <c r="G317" s="172"/>
      <c r="I317" s="170">
        <f t="shared" si="1"/>
        <v>27.557500000000001</v>
      </c>
      <c r="J317" s="171">
        <f t="shared" si="4"/>
        <v>241403.7</v>
      </c>
      <c r="K317" s="172">
        <f t="shared" si="15"/>
        <v>7.9365600000000008E-2</v>
      </c>
      <c r="L317" s="172">
        <f t="shared" si="16"/>
        <v>0.34762132800000006</v>
      </c>
      <c r="M317" s="172"/>
    </row>
    <row r="318" spans="2:13" ht="15" customHeight="1" x14ac:dyDescent="0.35">
      <c r="B318" s="113" t="s">
        <v>242</v>
      </c>
      <c r="D318" s="198">
        <f t="shared" si="14"/>
        <v>1.052E-4</v>
      </c>
      <c r="E318" s="76" t="s">
        <v>118</v>
      </c>
      <c r="F318" s="175" t="s">
        <v>409</v>
      </c>
      <c r="G318" s="172"/>
      <c r="I318" s="170">
        <f t="shared" si="1"/>
        <v>27.557500000000001</v>
      </c>
      <c r="J318" s="171">
        <f t="shared" si="4"/>
        <v>241403.7</v>
      </c>
      <c r="K318" s="306">
        <f t="shared" si="15"/>
        <v>2.8990489999999999E-3</v>
      </c>
      <c r="L318" s="306">
        <f t="shared" si="16"/>
        <v>1.2697834620000001E-2</v>
      </c>
      <c r="M318" s="172"/>
    </row>
    <row r="319" spans="2:13" ht="15" customHeight="1" x14ac:dyDescent="0.35">
      <c r="B319" s="113" t="s">
        <v>233</v>
      </c>
      <c r="D319" s="198">
        <f t="shared" si="14"/>
        <v>9.6200000000000001E-3</v>
      </c>
      <c r="E319" s="76" t="s">
        <v>118</v>
      </c>
      <c r="F319" s="175" t="s">
        <v>409</v>
      </c>
      <c r="G319" s="172"/>
      <c r="I319" s="170">
        <f t="shared" si="1"/>
        <v>27.557500000000001</v>
      </c>
      <c r="J319" s="171">
        <f t="shared" si="4"/>
        <v>241403.7</v>
      </c>
      <c r="K319" s="172">
        <f t="shared" si="15"/>
        <v>0.26510315000000001</v>
      </c>
      <c r="L319" s="172">
        <f t="shared" si="16"/>
        <v>1.161151797</v>
      </c>
      <c r="M319" s="172"/>
    </row>
    <row r="320" spans="2:13" ht="15" customHeight="1" x14ac:dyDescent="0.35">
      <c r="B320" s="113" t="s">
        <v>244</v>
      </c>
      <c r="D320" s="198">
        <f t="shared" si="14"/>
        <v>4.9599999999999999E-5</v>
      </c>
      <c r="E320" s="76" t="s">
        <v>118</v>
      </c>
      <c r="F320" s="175" t="s">
        <v>409</v>
      </c>
      <c r="G320" s="172"/>
      <c r="I320" s="170">
        <f t="shared" si="1"/>
        <v>27.557500000000001</v>
      </c>
      <c r="J320" s="171">
        <f t="shared" si="4"/>
        <v>241403.7</v>
      </c>
      <c r="K320" s="306">
        <f t="shared" si="15"/>
        <v>1.366852E-3</v>
      </c>
      <c r="L320" s="306">
        <f t="shared" si="16"/>
        <v>5.9868117600000003E-3</v>
      </c>
      <c r="M320" s="172"/>
    </row>
    <row r="321" spans="1:14" ht="15" customHeight="1" x14ac:dyDescent="0.35">
      <c r="B321" s="113" t="s">
        <v>202</v>
      </c>
      <c r="D321" s="198">
        <f t="shared" si="14"/>
        <v>8.0999999999999996E-4</v>
      </c>
      <c r="E321" s="76" t="s">
        <v>118</v>
      </c>
      <c r="F321" s="175" t="s">
        <v>409</v>
      </c>
      <c r="G321" s="172"/>
      <c r="I321" s="170">
        <f t="shared" si="1"/>
        <v>27.557500000000001</v>
      </c>
      <c r="J321" s="171">
        <f t="shared" si="4"/>
        <v>241403.7</v>
      </c>
      <c r="K321" s="172">
        <f t="shared" si="15"/>
        <v>2.2321575E-2</v>
      </c>
      <c r="L321" s="172">
        <f t="shared" si="16"/>
        <v>9.7768498499999995E-2</v>
      </c>
      <c r="M321" s="172"/>
    </row>
    <row r="322" spans="1:14" ht="15" customHeight="1" x14ac:dyDescent="0.35">
      <c r="B322" s="113" t="s">
        <v>204</v>
      </c>
      <c r="D322" s="198">
        <f t="shared" si="14"/>
        <v>3.4199999999999999E-3</v>
      </c>
      <c r="E322" s="76" t="s">
        <v>118</v>
      </c>
      <c r="F322" s="175" t="s">
        <v>409</v>
      </c>
      <c r="G322" s="172"/>
      <c r="I322" s="170">
        <f t="shared" si="1"/>
        <v>27.557500000000001</v>
      </c>
      <c r="J322" s="171">
        <f t="shared" si="4"/>
        <v>241403.7</v>
      </c>
      <c r="K322" s="172">
        <f t="shared" si="15"/>
        <v>9.4246650000000001E-2</v>
      </c>
      <c r="L322" s="172">
        <f t="shared" si="16"/>
        <v>0.41280032699999997</v>
      </c>
      <c r="M322" s="172"/>
    </row>
    <row r="323" spans="1:14" ht="15" customHeight="1" x14ac:dyDescent="0.35">
      <c r="B323" s="113" t="s">
        <v>206</v>
      </c>
      <c r="D323" s="198">
        <f t="shared" si="14"/>
        <v>6.3400000000000001E-4</v>
      </c>
      <c r="E323" s="76" t="s">
        <v>118</v>
      </c>
      <c r="F323" s="175" t="s">
        <v>409</v>
      </c>
      <c r="G323" s="172"/>
      <c r="I323" s="170">
        <f t="shared" si="1"/>
        <v>27.557500000000001</v>
      </c>
      <c r="J323" s="171">
        <f t="shared" si="4"/>
        <v>241403.7</v>
      </c>
      <c r="K323" s="172">
        <f t="shared" si="15"/>
        <v>1.7471455E-2</v>
      </c>
      <c r="L323" s="172">
        <f t="shared" si="16"/>
        <v>7.6524972900000016E-2</v>
      </c>
      <c r="M323" s="172"/>
    </row>
    <row r="324" spans="1:14" ht="15" customHeight="1" x14ac:dyDescent="0.35">
      <c r="B324" s="113" t="s">
        <v>210</v>
      </c>
      <c r="D324" s="198">
        <f t="shared" si="14"/>
        <v>2.1599999999999999E-4</v>
      </c>
      <c r="E324" s="76" t="s">
        <v>118</v>
      </c>
      <c r="F324" s="175" t="s">
        <v>409</v>
      </c>
      <c r="G324" s="172"/>
      <c r="I324" s="170">
        <f t="shared" si="1"/>
        <v>27.557500000000001</v>
      </c>
      <c r="J324" s="171">
        <f t="shared" si="4"/>
        <v>241403.7</v>
      </c>
      <c r="K324" s="172">
        <f t="shared" si="15"/>
        <v>5.9524199999999999E-3</v>
      </c>
      <c r="L324" s="172">
        <f t="shared" si="16"/>
        <v>2.6071599599999998E-2</v>
      </c>
      <c r="M324" s="172"/>
    </row>
    <row r="325" spans="1:14" ht="15" customHeight="1" x14ac:dyDescent="0.35">
      <c r="B325" s="113" t="s">
        <v>214</v>
      </c>
      <c r="D325" s="198">
        <f t="shared" si="14"/>
        <v>1.5799999999999999E-6</v>
      </c>
      <c r="E325" s="76" t="s">
        <v>118</v>
      </c>
      <c r="F325" s="175" t="s">
        <v>409</v>
      </c>
      <c r="G325" s="172"/>
      <c r="I325" s="170">
        <f t="shared" ref="I325:I332" si="17">$G$11</f>
        <v>27.557500000000001</v>
      </c>
      <c r="J325" s="171">
        <f t="shared" si="4"/>
        <v>241403.7</v>
      </c>
      <c r="K325" s="306">
        <f t="shared" si="15"/>
        <v>4.3540849999999998E-5</v>
      </c>
      <c r="L325" s="306">
        <f t="shared" si="16"/>
        <v>1.9070892299999999E-4</v>
      </c>
      <c r="M325" s="172"/>
    </row>
    <row r="326" spans="1:14" ht="15" customHeight="1" x14ac:dyDescent="0.35">
      <c r="B326" s="113" t="s">
        <v>216</v>
      </c>
      <c r="D326" s="198">
        <f t="shared" si="14"/>
        <v>3.3199999999999999E-4</v>
      </c>
      <c r="E326" s="76" t="s">
        <v>118</v>
      </c>
      <c r="F326" s="175" t="s">
        <v>409</v>
      </c>
      <c r="G326" s="172"/>
      <c r="I326" s="170">
        <f t="shared" si="17"/>
        <v>27.557500000000001</v>
      </c>
      <c r="J326" s="171">
        <f t="shared" si="4"/>
        <v>241403.7</v>
      </c>
      <c r="K326" s="306">
        <f t="shared" si="15"/>
        <v>9.1490900000000003E-3</v>
      </c>
      <c r="L326" s="306">
        <f t="shared" si="16"/>
        <v>4.00730142E-2</v>
      </c>
      <c r="M326" s="172"/>
    </row>
    <row r="327" spans="1:14" ht="15" customHeight="1" x14ac:dyDescent="0.35">
      <c r="B327" s="113" t="s">
        <v>220</v>
      </c>
      <c r="D327" s="198">
        <f t="shared" si="14"/>
        <v>2.92E-4</v>
      </c>
      <c r="E327" s="76" t="s">
        <v>118</v>
      </c>
      <c r="F327" s="175" t="s">
        <v>409</v>
      </c>
      <c r="G327" s="172"/>
      <c r="I327" s="170">
        <f t="shared" si="17"/>
        <v>27.557500000000001</v>
      </c>
      <c r="J327" s="171">
        <f t="shared" si="4"/>
        <v>241403.7</v>
      </c>
      <c r="K327" s="306">
        <f t="shared" si="15"/>
        <v>8.0467899999999998E-3</v>
      </c>
      <c r="L327" s="306">
        <f t="shared" si="16"/>
        <v>3.5244940200000005E-2</v>
      </c>
      <c r="M327" s="172"/>
    </row>
    <row r="328" spans="1:14" ht="15" customHeight="1" x14ac:dyDescent="0.35">
      <c r="B328" s="113" t="s">
        <v>224</v>
      </c>
      <c r="D328" s="198">
        <f t="shared" si="14"/>
        <v>1.696E-3</v>
      </c>
      <c r="E328" s="76" t="s">
        <v>118</v>
      </c>
      <c r="F328" s="175" t="s">
        <v>409</v>
      </c>
      <c r="G328" s="172"/>
      <c r="I328" s="170">
        <f t="shared" si="17"/>
        <v>27.557500000000001</v>
      </c>
      <c r="J328" s="171">
        <f t="shared" si="4"/>
        <v>241403.7</v>
      </c>
      <c r="K328" s="178">
        <f t="shared" si="15"/>
        <v>4.6737520000000005E-2</v>
      </c>
      <c r="L328" s="172">
        <f t="shared" si="16"/>
        <v>0.20471033760000001</v>
      </c>
      <c r="M328" s="172"/>
    </row>
    <row r="329" spans="1:14" ht="15" customHeight="1" x14ac:dyDescent="0.35">
      <c r="B329" s="113" t="s">
        <v>225</v>
      </c>
      <c r="D329" s="198">
        <f t="shared" si="14"/>
        <v>9.3799999999999992E-4</v>
      </c>
      <c r="E329" s="76" t="s">
        <v>118</v>
      </c>
      <c r="F329" s="175" t="s">
        <v>409</v>
      </c>
      <c r="G329" s="172"/>
      <c r="I329" s="170">
        <f t="shared" si="17"/>
        <v>27.557500000000001</v>
      </c>
      <c r="J329" s="171">
        <f t="shared" si="4"/>
        <v>241403.7</v>
      </c>
      <c r="K329" s="172">
        <f t="shared" si="15"/>
        <v>2.5848935E-2</v>
      </c>
      <c r="L329" s="172">
        <f t="shared" si="16"/>
        <v>0.11321833529999999</v>
      </c>
      <c r="M329" s="172"/>
    </row>
    <row r="330" spans="1:14" ht="15" customHeight="1" x14ac:dyDescent="0.35">
      <c r="B330" s="113" t="s">
        <v>231</v>
      </c>
      <c r="D330" s="198">
        <f t="shared" si="14"/>
        <v>8.7200000000000003E-3</v>
      </c>
      <c r="E330" s="76" t="s">
        <v>118</v>
      </c>
      <c r="F330" s="175" t="s">
        <v>409</v>
      </c>
      <c r="G330" s="172"/>
      <c r="I330" s="170">
        <f t="shared" si="17"/>
        <v>27.557500000000001</v>
      </c>
      <c r="J330" s="171">
        <f t="shared" si="4"/>
        <v>241403.7</v>
      </c>
      <c r="K330" s="172">
        <f>D330*I330</f>
        <v>0.24030140000000003</v>
      </c>
      <c r="L330" s="172">
        <f>D330*J330/2000</f>
        <v>1.0525201320000002</v>
      </c>
      <c r="M330" s="172"/>
    </row>
    <row r="331" spans="1:14" ht="15" customHeight="1" x14ac:dyDescent="0.35">
      <c r="B331" s="113" t="s">
        <v>258</v>
      </c>
      <c r="D331" s="198">
        <f t="shared" si="14"/>
        <v>8.7200000000000003E-3</v>
      </c>
      <c r="E331" s="76" t="s">
        <v>118</v>
      </c>
      <c r="F331" s="175" t="s">
        <v>409</v>
      </c>
      <c r="G331" s="172"/>
      <c r="I331" s="170">
        <f t="shared" si="17"/>
        <v>27.557500000000001</v>
      </c>
      <c r="J331" s="171">
        <f t="shared" si="4"/>
        <v>241403.7</v>
      </c>
      <c r="K331" s="172">
        <f>D331*I331</f>
        <v>0.24030140000000003</v>
      </c>
      <c r="L331" s="172">
        <f>D331*J331/2000</f>
        <v>1.0525201320000002</v>
      </c>
      <c r="M331" s="172"/>
    </row>
    <row r="332" spans="1:14" ht="15" customHeight="1" x14ac:dyDescent="0.35">
      <c r="B332" s="113" t="s">
        <v>232</v>
      </c>
      <c r="D332" s="198">
        <f t="shared" si="14"/>
        <v>1.9239999999999997E-3</v>
      </c>
      <c r="E332" s="76" t="s">
        <v>118</v>
      </c>
      <c r="F332" s="175" t="s">
        <v>409</v>
      </c>
      <c r="G332" s="172"/>
      <c r="I332" s="170">
        <f t="shared" si="17"/>
        <v>27.557500000000001</v>
      </c>
      <c r="J332" s="171">
        <f t="shared" si="4"/>
        <v>241403.7</v>
      </c>
      <c r="K332" s="178">
        <f>D332*I332</f>
        <v>5.3020629999999992E-2</v>
      </c>
      <c r="L332" s="172">
        <f>D332*J332/2000</f>
        <v>0.23223035939999997</v>
      </c>
      <c r="M332" s="172"/>
    </row>
    <row r="333" spans="1:14" ht="15" customHeight="1" x14ac:dyDescent="0.35">
      <c r="B333" s="33" t="s">
        <v>161</v>
      </c>
      <c r="D333" s="344">
        <f>D271+D272+D295+D310</f>
        <v>0.67977981591579173</v>
      </c>
      <c r="E333" s="76" t="s">
        <v>118</v>
      </c>
      <c r="F333" s="175" t="s">
        <v>412</v>
      </c>
      <c r="G333" s="172"/>
      <c r="I333" s="170">
        <f>$G$11</f>
        <v>27.557500000000001</v>
      </c>
      <c r="J333" s="171">
        <f t="shared" si="4"/>
        <v>241403.7</v>
      </c>
      <c r="K333" s="172">
        <f>D333*I333</f>
        <v>18.733032277099433</v>
      </c>
      <c r="L333" s="172">
        <f>D333*J333/2000</f>
        <v>82.050681373695511</v>
      </c>
      <c r="M333" s="172"/>
    </row>
    <row r="334" spans="1:14" ht="15" customHeight="1" x14ac:dyDescent="0.35">
      <c r="D334" s="344"/>
      <c r="E334" s="76"/>
      <c r="F334" s="175"/>
      <c r="G334" s="172"/>
      <c r="I334" s="467"/>
      <c r="J334" s="186"/>
      <c r="K334" s="172"/>
      <c r="L334" s="172"/>
      <c r="M334" s="172"/>
    </row>
    <row r="335" spans="1:14" ht="15" customHeight="1" x14ac:dyDescent="0.35">
      <c r="A335" s="74" t="s">
        <v>1196</v>
      </c>
      <c r="B335" s="74"/>
      <c r="C335" s="75"/>
    </row>
    <row r="336" spans="1:14" s="54" customFormat="1" ht="18" customHeight="1" x14ac:dyDescent="0.35">
      <c r="A336" s="54" t="s">
        <v>91</v>
      </c>
      <c r="B336" s="601" t="s">
        <v>413</v>
      </c>
      <c r="C336" s="601"/>
      <c r="D336" s="601"/>
      <c r="E336" s="601"/>
      <c r="F336" s="601"/>
      <c r="G336" s="601"/>
      <c r="H336" s="601"/>
      <c r="I336" s="601"/>
      <c r="J336" s="601"/>
      <c r="K336" s="601"/>
      <c r="L336" s="601"/>
      <c r="M336" s="601"/>
      <c r="N336" s="59"/>
    </row>
    <row r="337" spans="1:13" ht="15" customHeight="1" x14ac:dyDescent="0.35">
      <c r="A337" s="74"/>
      <c r="B337" s="74"/>
      <c r="C337" s="75"/>
    </row>
    <row r="338" spans="1:13" ht="53.25" customHeight="1" x14ac:dyDescent="0.3">
      <c r="D338" s="153" t="s">
        <v>402</v>
      </c>
      <c r="E338" s="154"/>
      <c r="F338" s="154"/>
      <c r="G338" s="154"/>
      <c r="I338" s="155" t="s">
        <v>137</v>
      </c>
      <c r="J338" s="155" t="s">
        <v>138</v>
      </c>
      <c r="K338" s="602" t="s">
        <v>139</v>
      </c>
      <c r="L338" s="581"/>
      <c r="M338" s="153"/>
    </row>
    <row r="339" spans="1:13" ht="15" customHeight="1" x14ac:dyDescent="0.35">
      <c r="B339" s="90" t="s">
        <v>140</v>
      </c>
      <c r="C339" s="90"/>
      <c r="D339" s="156" t="s">
        <v>373</v>
      </c>
      <c r="E339" s="157" t="s">
        <v>142</v>
      </c>
      <c r="F339" s="158"/>
      <c r="G339" s="158"/>
      <c r="H339" s="159"/>
      <c r="I339" s="160" t="s">
        <v>414</v>
      </c>
      <c r="J339" s="160" t="s">
        <v>415</v>
      </c>
      <c r="K339" s="160" t="s">
        <v>145</v>
      </c>
      <c r="L339" s="156" t="s">
        <v>146</v>
      </c>
      <c r="M339" s="208"/>
    </row>
    <row r="340" spans="1:13" ht="15" customHeight="1" x14ac:dyDescent="0.35">
      <c r="B340" s="33" t="s">
        <v>262</v>
      </c>
      <c r="D340" s="180">
        <f>$E$193</f>
        <v>18</v>
      </c>
      <c r="E340" s="78" t="s">
        <v>355</v>
      </c>
      <c r="F340" s="175" t="s">
        <v>416</v>
      </c>
      <c r="G340" s="172"/>
      <c r="I340" s="181">
        <f t="shared" ref="I340:I380" si="18">$G$19</f>
        <v>3.0199999999999998E-2</v>
      </c>
      <c r="J340" s="170">
        <f t="shared" ref="J340:J380" si="19">$G$20</f>
        <v>264.55199999999996</v>
      </c>
      <c r="K340" s="172">
        <f t="shared" ref="K340:K348" si="20">D340*I340</f>
        <v>0.54359999999999997</v>
      </c>
      <c r="L340" s="172">
        <f t="shared" ref="L340:L348" si="21">D340*J340/2000</f>
        <v>2.3809679999999998</v>
      </c>
      <c r="M340" s="172"/>
    </row>
    <row r="341" spans="1:13" ht="15" customHeight="1" x14ac:dyDescent="0.35">
      <c r="B341" s="33" t="s">
        <v>263</v>
      </c>
      <c r="D341" s="345">
        <v>5.5</v>
      </c>
      <c r="E341" s="76" t="s">
        <v>355</v>
      </c>
      <c r="F341" s="175" t="s">
        <v>417</v>
      </c>
      <c r="G341" s="172"/>
      <c r="I341" s="181">
        <f t="shared" si="18"/>
        <v>3.0199999999999998E-2</v>
      </c>
      <c r="J341" s="170">
        <f t="shared" si="19"/>
        <v>264.55199999999996</v>
      </c>
      <c r="K341" s="172">
        <f t="shared" si="20"/>
        <v>0.1661</v>
      </c>
      <c r="L341" s="172">
        <f t="shared" si="21"/>
        <v>0.72751799999999989</v>
      </c>
      <c r="M341" s="172"/>
    </row>
    <row r="342" spans="1:13" ht="15" customHeight="1" x14ac:dyDescent="0.35">
      <c r="B342" s="33" t="s">
        <v>264</v>
      </c>
      <c r="D342" s="345">
        <v>0.6</v>
      </c>
      <c r="E342" s="76" t="s">
        <v>355</v>
      </c>
      <c r="F342" s="175" t="s">
        <v>417</v>
      </c>
      <c r="G342" s="172"/>
      <c r="I342" s="181">
        <f t="shared" si="18"/>
        <v>3.0199999999999998E-2</v>
      </c>
      <c r="J342" s="170">
        <f t="shared" si="19"/>
        <v>264.55199999999996</v>
      </c>
      <c r="K342" s="178">
        <f t="shared" si="20"/>
        <v>1.8119999999999997E-2</v>
      </c>
      <c r="L342" s="178">
        <f t="shared" si="21"/>
        <v>7.9365599999999981E-2</v>
      </c>
      <c r="M342" s="172"/>
    </row>
    <row r="343" spans="1:13" ht="15" customHeight="1" x14ac:dyDescent="0.35">
      <c r="B343" s="33" t="s">
        <v>364</v>
      </c>
      <c r="D343" s="185">
        <f>D207</f>
        <v>116977.27631529604</v>
      </c>
      <c r="E343" s="76" t="s">
        <v>355</v>
      </c>
      <c r="F343" s="175" t="s">
        <v>366</v>
      </c>
      <c r="G343" s="172"/>
      <c r="I343" s="181">
        <f t="shared" si="18"/>
        <v>3.0199999999999998E-2</v>
      </c>
      <c r="J343" s="170">
        <f t="shared" si="19"/>
        <v>264.55199999999996</v>
      </c>
      <c r="K343" s="186">
        <f t="shared" si="20"/>
        <v>3532.7137447219402</v>
      </c>
      <c r="L343" s="186">
        <f t="shared" si="21"/>
        <v>15473.286201882096</v>
      </c>
      <c r="M343" s="306"/>
    </row>
    <row r="344" spans="1:13" ht="15" customHeight="1" x14ac:dyDescent="0.35">
      <c r="B344" s="33" t="s">
        <v>367</v>
      </c>
      <c r="D344" s="344">
        <f>D210</f>
        <v>2.2046226218487757</v>
      </c>
      <c r="E344" s="76" t="s">
        <v>355</v>
      </c>
      <c r="F344" s="175" t="s">
        <v>368</v>
      </c>
      <c r="G344" s="175"/>
      <c r="H344" s="175"/>
      <c r="I344" s="181">
        <f t="shared" si="18"/>
        <v>3.0199999999999998E-2</v>
      </c>
      <c r="J344" s="170">
        <f t="shared" si="19"/>
        <v>264.55199999999996</v>
      </c>
      <c r="K344" s="178">
        <f t="shared" si="20"/>
        <v>6.6579603179833025E-2</v>
      </c>
      <c r="L344" s="172">
        <f t="shared" si="21"/>
        <v>0.29161866192766861</v>
      </c>
      <c r="M344" s="172"/>
    </row>
    <row r="345" spans="1:13" ht="15" customHeight="1" x14ac:dyDescent="0.35">
      <c r="B345" s="33" t="s">
        <v>369</v>
      </c>
      <c r="D345" s="344">
        <f>D213</f>
        <v>0.22046226218487755</v>
      </c>
      <c r="E345" s="76" t="s">
        <v>355</v>
      </c>
      <c r="F345" s="175" t="s">
        <v>368</v>
      </c>
      <c r="G345" s="175"/>
      <c r="H345" s="175"/>
      <c r="I345" s="181">
        <f t="shared" si="18"/>
        <v>3.0199999999999998E-2</v>
      </c>
      <c r="J345" s="170">
        <f t="shared" si="19"/>
        <v>264.55199999999996</v>
      </c>
      <c r="K345" s="306">
        <f t="shared" si="20"/>
        <v>6.6579603179833012E-3</v>
      </c>
      <c r="L345" s="178">
        <f t="shared" si="21"/>
        <v>2.916186619276686E-2</v>
      </c>
      <c r="M345" s="172"/>
    </row>
    <row r="346" spans="1:13" ht="15" customHeight="1" x14ac:dyDescent="0.35">
      <c r="B346" s="33" t="s">
        <v>266</v>
      </c>
      <c r="D346" s="185">
        <f>D215</f>
        <v>117098.08963497335</v>
      </c>
      <c r="E346" s="76" t="s">
        <v>355</v>
      </c>
      <c r="F346" s="175" t="s">
        <v>418</v>
      </c>
      <c r="G346" s="172"/>
      <c r="I346" s="181">
        <f t="shared" si="18"/>
        <v>3.0199999999999998E-2</v>
      </c>
      <c r="J346" s="170">
        <f t="shared" si="19"/>
        <v>264.55199999999996</v>
      </c>
      <c r="K346" s="186">
        <f t="shared" si="20"/>
        <v>3536.3623069761948</v>
      </c>
      <c r="L346" s="186">
        <f t="shared" si="21"/>
        <v>15489.266904555732</v>
      </c>
      <c r="M346" s="172"/>
    </row>
    <row r="347" spans="1:13" ht="15" customHeight="1" x14ac:dyDescent="0.35">
      <c r="B347" s="33" t="s">
        <v>186</v>
      </c>
      <c r="D347" s="486">
        <f>Pb_NG</f>
        <v>5.0000000000000001E-4</v>
      </c>
      <c r="E347" s="76" t="s">
        <v>355</v>
      </c>
      <c r="F347" s="175" t="s">
        <v>419</v>
      </c>
      <c r="G347" s="172"/>
      <c r="I347" s="181">
        <f t="shared" si="18"/>
        <v>3.0199999999999998E-2</v>
      </c>
      <c r="J347" s="170">
        <f t="shared" si="19"/>
        <v>264.55199999999996</v>
      </c>
      <c r="K347" s="306">
        <f t="shared" si="20"/>
        <v>1.5099999999999999E-5</v>
      </c>
      <c r="L347" s="306">
        <f t="shared" si="21"/>
        <v>6.6137999999999982E-5</v>
      </c>
      <c r="M347" s="306"/>
    </row>
    <row r="348" spans="1:13" x14ac:dyDescent="0.35">
      <c r="B348" s="33" t="str">
        <f t="shared" ref="B348:B370" si="22">C222</f>
        <v>Acenaphthene</v>
      </c>
      <c r="D348" s="486">
        <f t="shared" ref="D348:D370" si="23">H222</f>
        <v>1.7999999999999999E-6</v>
      </c>
      <c r="E348" s="76" t="s">
        <v>355</v>
      </c>
      <c r="F348" s="175" t="s">
        <v>420</v>
      </c>
      <c r="G348" s="172"/>
      <c r="I348" s="181">
        <f t="shared" si="18"/>
        <v>3.0199999999999998E-2</v>
      </c>
      <c r="J348" s="170">
        <f t="shared" si="19"/>
        <v>264.55199999999996</v>
      </c>
      <c r="K348" s="306">
        <f t="shared" si="20"/>
        <v>5.4359999999999992E-8</v>
      </c>
      <c r="L348" s="306">
        <f t="shared" si="21"/>
        <v>2.3809679999999995E-7</v>
      </c>
      <c r="M348" s="306"/>
    </row>
    <row r="349" spans="1:13" ht="15" customHeight="1" x14ac:dyDescent="0.35">
      <c r="B349" s="33" t="str">
        <f t="shared" si="22"/>
        <v>Acenaphthylene</v>
      </c>
      <c r="D349" s="486">
        <f t="shared" si="23"/>
        <v>1.7999999999999999E-6</v>
      </c>
      <c r="E349" s="76" t="s">
        <v>355</v>
      </c>
      <c r="F349" s="175" t="s">
        <v>420</v>
      </c>
      <c r="G349" s="172"/>
      <c r="I349" s="181">
        <f t="shared" si="18"/>
        <v>3.0199999999999998E-2</v>
      </c>
      <c r="J349" s="170">
        <f t="shared" si="19"/>
        <v>264.55199999999996</v>
      </c>
      <c r="K349" s="306">
        <f t="shared" ref="K349:K379" si="24">D349*I349</f>
        <v>5.4359999999999992E-8</v>
      </c>
      <c r="L349" s="306">
        <f t="shared" ref="L349:L379" si="25">D349*J349/2000</f>
        <v>2.3809679999999995E-7</v>
      </c>
      <c r="M349" s="306"/>
    </row>
    <row r="350" spans="1:13" ht="15" customHeight="1" x14ac:dyDescent="0.35">
      <c r="B350" s="33" t="str">
        <f t="shared" si="22"/>
        <v>Anthracene</v>
      </c>
      <c r="D350" s="486">
        <f t="shared" si="23"/>
        <v>2.3999999999999999E-6</v>
      </c>
      <c r="E350" s="76" t="s">
        <v>355</v>
      </c>
      <c r="F350" s="175" t="s">
        <v>420</v>
      </c>
      <c r="G350" s="172"/>
      <c r="I350" s="181">
        <f t="shared" si="18"/>
        <v>3.0199999999999998E-2</v>
      </c>
      <c r="J350" s="170">
        <f t="shared" si="19"/>
        <v>264.55199999999996</v>
      </c>
      <c r="K350" s="306">
        <f t="shared" si="24"/>
        <v>7.2479999999999985E-8</v>
      </c>
      <c r="L350" s="306">
        <f t="shared" si="25"/>
        <v>3.1746239999999996E-7</v>
      </c>
      <c r="M350" s="306"/>
    </row>
    <row r="351" spans="1:13" ht="15" customHeight="1" x14ac:dyDescent="0.35">
      <c r="B351" s="33" t="str">
        <f t="shared" si="22"/>
        <v>Arsenic compounds</v>
      </c>
      <c r="D351" s="486">
        <f t="shared" si="23"/>
        <v>2.0000000000000001E-4</v>
      </c>
      <c r="E351" s="76" t="s">
        <v>355</v>
      </c>
      <c r="F351" s="175" t="s">
        <v>420</v>
      </c>
      <c r="G351" s="172"/>
      <c r="I351" s="181">
        <f t="shared" si="18"/>
        <v>3.0199999999999998E-2</v>
      </c>
      <c r="J351" s="170">
        <f t="shared" si="19"/>
        <v>264.55199999999996</v>
      </c>
      <c r="K351" s="306">
        <f t="shared" si="24"/>
        <v>6.0399999999999998E-6</v>
      </c>
      <c r="L351" s="306">
        <f t="shared" si="25"/>
        <v>2.6455199999999997E-5</v>
      </c>
      <c r="M351" s="306"/>
    </row>
    <row r="352" spans="1:13" ht="15" customHeight="1" x14ac:dyDescent="0.35">
      <c r="B352" s="33" t="str">
        <f t="shared" si="22"/>
        <v>Benzene</v>
      </c>
      <c r="D352" s="486">
        <f t="shared" si="23"/>
        <v>2.0999999999999999E-3</v>
      </c>
      <c r="E352" s="76" t="s">
        <v>355</v>
      </c>
      <c r="F352" s="175" t="s">
        <v>420</v>
      </c>
      <c r="G352" s="172"/>
      <c r="I352" s="181">
        <f t="shared" si="18"/>
        <v>3.0199999999999998E-2</v>
      </c>
      <c r="J352" s="170">
        <f t="shared" si="19"/>
        <v>264.55199999999996</v>
      </c>
      <c r="K352" s="306">
        <f t="shared" si="24"/>
        <v>6.3419999999999986E-5</v>
      </c>
      <c r="L352" s="306">
        <f t="shared" si="25"/>
        <v>2.7777959999999996E-4</v>
      </c>
      <c r="M352" s="306"/>
    </row>
    <row r="353" spans="2:13" ht="15" customHeight="1" x14ac:dyDescent="0.35">
      <c r="B353" s="33" t="str">
        <f t="shared" si="22"/>
        <v>Benzo(a)anthracene</v>
      </c>
      <c r="D353" s="486">
        <f t="shared" si="23"/>
        <v>1.7999999999999999E-6</v>
      </c>
      <c r="E353" s="76" t="s">
        <v>355</v>
      </c>
      <c r="F353" s="175" t="s">
        <v>420</v>
      </c>
      <c r="G353" s="172"/>
      <c r="I353" s="181">
        <f t="shared" si="18"/>
        <v>3.0199999999999998E-2</v>
      </c>
      <c r="J353" s="170">
        <f t="shared" si="19"/>
        <v>264.55199999999996</v>
      </c>
      <c r="K353" s="306">
        <f t="shared" si="24"/>
        <v>5.4359999999999992E-8</v>
      </c>
      <c r="L353" s="306">
        <f t="shared" si="25"/>
        <v>2.3809679999999995E-7</v>
      </c>
      <c r="M353" s="306"/>
    </row>
    <row r="354" spans="2:13" ht="15" customHeight="1" x14ac:dyDescent="0.35">
      <c r="B354" s="33" t="str">
        <f t="shared" si="22"/>
        <v>Benzo(a)pyrene</v>
      </c>
      <c r="D354" s="486">
        <f t="shared" si="23"/>
        <v>1.1999999999999999E-6</v>
      </c>
      <c r="E354" s="76" t="s">
        <v>355</v>
      </c>
      <c r="F354" s="175" t="s">
        <v>420</v>
      </c>
      <c r="G354" s="172"/>
      <c r="I354" s="181">
        <f t="shared" si="18"/>
        <v>3.0199999999999998E-2</v>
      </c>
      <c r="J354" s="170">
        <f t="shared" si="19"/>
        <v>264.55199999999996</v>
      </c>
      <c r="K354" s="306">
        <f>D354*I354</f>
        <v>3.6239999999999992E-8</v>
      </c>
      <c r="L354" s="306">
        <f t="shared" si="25"/>
        <v>1.5873119999999998E-7</v>
      </c>
      <c r="M354" s="306"/>
    </row>
    <row r="355" spans="2:13" ht="15" customHeight="1" x14ac:dyDescent="0.35">
      <c r="B355" s="33" t="str">
        <f t="shared" si="22"/>
        <v>Benzo(b)fluoranthene</v>
      </c>
      <c r="D355" s="486">
        <f t="shared" si="23"/>
        <v>1.7999999999999999E-6</v>
      </c>
      <c r="E355" s="76" t="s">
        <v>355</v>
      </c>
      <c r="F355" s="175" t="s">
        <v>420</v>
      </c>
      <c r="G355" s="172"/>
      <c r="I355" s="181">
        <f t="shared" si="18"/>
        <v>3.0199999999999998E-2</v>
      </c>
      <c r="J355" s="170">
        <f t="shared" si="19"/>
        <v>264.55199999999996</v>
      </c>
      <c r="K355" s="306">
        <f t="shared" si="24"/>
        <v>5.4359999999999992E-8</v>
      </c>
      <c r="L355" s="306">
        <f t="shared" si="25"/>
        <v>2.3809679999999995E-7</v>
      </c>
      <c r="M355" s="306"/>
    </row>
    <row r="356" spans="2:13" ht="15" customHeight="1" x14ac:dyDescent="0.35">
      <c r="B356" s="33" t="str">
        <f t="shared" si="22"/>
        <v>Benzo(g,h,i)perylene</v>
      </c>
      <c r="D356" s="486">
        <f t="shared" si="23"/>
        <v>1.1999999999999999E-6</v>
      </c>
      <c r="E356" s="76" t="s">
        <v>355</v>
      </c>
      <c r="F356" s="175" t="s">
        <v>420</v>
      </c>
      <c r="G356" s="172"/>
      <c r="I356" s="181">
        <f t="shared" si="18"/>
        <v>3.0199999999999998E-2</v>
      </c>
      <c r="J356" s="170">
        <f t="shared" si="19"/>
        <v>264.55199999999996</v>
      </c>
      <c r="K356" s="306">
        <f t="shared" si="24"/>
        <v>3.6239999999999992E-8</v>
      </c>
      <c r="L356" s="306">
        <f t="shared" si="25"/>
        <v>1.5873119999999998E-7</v>
      </c>
      <c r="M356" s="306"/>
    </row>
    <row r="357" spans="2:13" ht="15" customHeight="1" x14ac:dyDescent="0.35">
      <c r="B357" s="33" t="str">
        <f t="shared" si="22"/>
        <v>Benzo(k)fluoranthene</v>
      </c>
      <c r="D357" s="486">
        <f t="shared" si="23"/>
        <v>1.7999999999999999E-6</v>
      </c>
      <c r="E357" s="76" t="s">
        <v>355</v>
      </c>
      <c r="F357" s="175" t="s">
        <v>420</v>
      </c>
      <c r="G357" s="172"/>
      <c r="I357" s="181">
        <f t="shared" si="18"/>
        <v>3.0199999999999998E-2</v>
      </c>
      <c r="J357" s="170">
        <f t="shared" si="19"/>
        <v>264.55199999999996</v>
      </c>
      <c r="K357" s="306">
        <f t="shared" si="24"/>
        <v>5.4359999999999992E-8</v>
      </c>
      <c r="L357" s="306">
        <f t="shared" si="25"/>
        <v>2.3809679999999995E-7</v>
      </c>
      <c r="M357" s="306"/>
    </row>
    <row r="358" spans="2:13" ht="15" customHeight="1" x14ac:dyDescent="0.35">
      <c r="B358" s="33" t="str">
        <f t="shared" si="22"/>
        <v>Beryllium and compounds</v>
      </c>
      <c r="D358" s="486">
        <f t="shared" si="23"/>
        <v>1.2E-5</v>
      </c>
      <c r="E358" s="76" t="s">
        <v>355</v>
      </c>
      <c r="F358" s="175" t="s">
        <v>420</v>
      </c>
      <c r="G358" s="172"/>
      <c r="I358" s="181">
        <f t="shared" si="18"/>
        <v>3.0199999999999998E-2</v>
      </c>
      <c r="J358" s="170">
        <f t="shared" si="19"/>
        <v>264.55199999999996</v>
      </c>
      <c r="K358" s="306">
        <f t="shared" si="24"/>
        <v>3.6239999999999996E-7</v>
      </c>
      <c r="L358" s="306">
        <f t="shared" si="25"/>
        <v>1.5873119999999997E-6</v>
      </c>
      <c r="M358" s="306"/>
    </row>
    <row r="359" spans="2:13" ht="15" customHeight="1" x14ac:dyDescent="0.35">
      <c r="B359" s="33" t="str">
        <f t="shared" si="22"/>
        <v>Cadmium and compounds</v>
      </c>
      <c r="D359" s="486">
        <f t="shared" si="23"/>
        <v>1.1000000000000001E-3</v>
      </c>
      <c r="E359" s="76" t="s">
        <v>355</v>
      </c>
      <c r="F359" s="175" t="s">
        <v>420</v>
      </c>
      <c r="G359" s="172"/>
      <c r="I359" s="181">
        <f t="shared" si="18"/>
        <v>3.0199999999999998E-2</v>
      </c>
      <c r="J359" s="170">
        <f t="shared" si="19"/>
        <v>264.55199999999996</v>
      </c>
      <c r="K359" s="306">
        <f t="shared" si="24"/>
        <v>3.3219999999999997E-5</v>
      </c>
      <c r="L359" s="306">
        <f t="shared" si="25"/>
        <v>1.4550359999999999E-4</v>
      </c>
      <c r="M359" s="306"/>
    </row>
    <row r="360" spans="2:13" ht="15" customHeight="1" x14ac:dyDescent="0.35">
      <c r="B360" s="33" t="str">
        <f t="shared" si="22"/>
        <v>Chromium and compounds</v>
      </c>
      <c r="D360" s="486">
        <f t="shared" si="23"/>
        <v>1.4E-3</v>
      </c>
      <c r="E360" s="76" t="s">
        <v>355</v>
      </c>
      <c r="F360" s="175" t="s">
        <v>420</v>
      </c>
      <c r="G360" s="172"/>
      <c r="I360" s="181">
        <f t="shared" si="18"/>
        <v>3.0199999999999998E-2</v>
      </c>
      <c r="J360" s="170">
        <f t="shared" si="19"/>
        <v>264.55199999999996</v>
      </c>
      <c r="K360" s="306">
        <f t="shared" si="24"/>
        <v>4.2279999999999995E-5</v>
      </c>
      <c r="L360" s="306">
        <f t="shared" si="25"/>
        <v>1.8518639999999997E-4</v>
      </c>
      <c r="M360" s="306"/>
    </row>
    <row r="361" spans="2:13" ht="15" customHeight="1" x14ac:dyDescent="0.35">
      <c r="B361" s="33" t="str">
        <f t="shared" si="22"/>
        <v>Chrysene</v>
      </c>
      <c r="D361" s="486">
        <f t="shared" si="23"/>
        <v>1.7999999999999999E-6</v>
      </c>
      <c r="E361" s="76" t="s">
        <v>355</v>
      </c>
      <c r="F361" s="175" t="s">
        <v>420</v>
      </c>
      <c r="G361" s="172"/>
      <c r="I361" s="181">
        <f t="shared" si="18"/>
        <v>3.0199999999999998E-2</v>
      </c>
      <c r="J361" s="170">
        <f t="shared" si="19"/>
        <v>264.55199999999996</v>
      </c>
      <c r="K361" s="306">
        <f t="shared" si="24"/>
        <v>5.4359999999999992E-8</v>
      </c>
      <c r="L361" s="306">
        <f t="shared" si="25"/>
        <v>2.3809679999999995E-7</v>
      </c>
      <c r="M361" s="306"/>
    </row>
    <row r="362" spans="2:13" ht="15" customHeight="1" x14ac:dyDescent="0.35">
      <c r="B362" s="33" t="str">
        <f t="shared" si="22"/>
        <v>Cobalt and compounds</v>
      </c>
      <c r="D362" s="486">
        <f t="shared" si="23"/>
        <v>8.3999999999999995E-5</v>
      </c>
      <c r="E362" s="76" t="s">
        <v>355</v>
      </c>
      <c r="F362" s="175" t="s">
        <v>420</v>
      </c>
      <c r="G362" s="172"/>
      <c r="I362" s="181">
        <f t="shared" si="18"/>
        <v>3.0199999999999998E-2</v>
      </c>
      <c r="J362" s="170">
        <f t="shared" si="19"/>
        <v>264.55199999999996</v>
      </c>
      <c r="K362" s="306">
        <f t="shared" si="24"/>
        <v>2.5367999999999996E-6</v>
      </c>
      <c r="L362" s="306">
        <f t="shared" si="25"/>
        <v>1.1111183999999997E-5</v>
      </c>
      <c r="M362" s="306"/>
    </row>
    <row r="363" spans="2:13" ht="15" customHeight="1" x14ac:dyDescent="0.35">
      <c r="B363" s="33" t="str">
        <f t="shared" si="22"/>
        <v>Dibenz(a,h)anthracene</v>
      </c>
      <c r="D363" s="486">
        <f t="shared" si="23"/>
        <v>1.1999999999999999E-6</v>
      </c>
      <c r="E363" s="76" t="s">
        <v>355</v>
      </c>
      <c r="F363" s="175" t="s">
        <v>420</v>
      </c>
      <c r="G363" s="172"/>
      <c r="I363" s="181">
        <f t="shared" si="18"/>
        <v>3.0199999999999998E-2</v>
      </c>
      <c r="J363" s="170">
        <f t="shared" si="19"/>
        <v>264.55199999999996</v>
      </c>
      <c r="K363" s="306">
        <f t="shared" si="24"/>
        <v>3.6239999999999992E-8</v>
      </c>
      <c r="L363" s="306">
        <f t="shared" si="25"/>
        <v>1.5873119999999998E-7</v>
      </c>
      <c r="M363" s="306"/>
    </row>
    <row r="364" spans="2:13" ht="15" customHeight="1" x14ac:dyDescent="0.35">
      <c r="B364" s="33" t="str">
        <f t="shared" si="22"/>
        <v>1,4-Dichlorobenzene(p-Dichlorobenzene)</v>
      </c>
      <c r="D364" s="486">
        <f t="shared" si="23"/>
        <v>1.1999999999999999E-3</v>
      </c>
      <c r="E364" s="76" t="s">
        <v>355</v>
      </c>
      <c r="F364" s="175" t="s">
        <v>420</v>
      </c>
      <c r="G364" s="172"/>
      <c r="I364" s="181">
        <f t="shared" si="18"/>
        <v>3.0199999999999998E-2</v>
      </c>
      <c r="J364" s="170">
        <f t="shared" si="19"/>
        <v>264.55199999999996</v>
      </c>
      <c r="K364" s="306">
        <f t="shared" si="24"/>
        <v>3.6239999999999992E-5</v>
      </c>
      <c r="L364" s="306">
        <f t="shared" si="25"/>
        <v>1.5873119999999997E-4</v>
      </c>
      <c r="M364" s="306"/>
    </row>
    <row r="365" spans="2:13" ht="15" customHeight="1" x14ac:dyDescent="0.35">
      <c r="B365" s="33" t="str">
        <f t="shared" si="22"/>
        <v>7,12-Dimethylbenz(a)anthracene</v>
      </c>
      <c r="D365" s="486">
        <f t="shared" si="23"/>
        <v>1.5999999999999999E-5</v>
      </c>
      <c r="E365" s="76" t="s">
        <v>355</v>
      </c>
      <c r="F365" s="175" t="s">
        <v>420</v>
      </c>
      <c r="G365" s="172"/>
      <c r="I365" s="181">
        <f t="shared" si="18"/>
        <v>3.0199999999999998E-2</v>
      </c>
      <c r="J365" s="170">
        <f t="shared" si="19"/>
        <v>264.55199999999996</v>
      </c>
      <c r="K365" s="306">
        <f t="shared" si="24"/>
        <v>4.8319999999999999E-7</v>
      </c>
      <c r="L365" s="306">
        <f t="shared" si="25"/>
        <v>2.1164159999999994E-6</v>
      </c>
      <c r="M365" s="306"/>
    </row>
    <row r="366" spans="2:13" ht="15" customHeight="1" x14ac:dyDescent="0.35">
      <c r="B366" s="33" t="str">
        <f t="shared" si="22"/>
        <v>Fluoranthene</v>
      </c>
      <c r="D366" s="486">
        <f t="shared" si="23"/>
        <v>3.0000000000000001E-6</v>
      </c>
      <c r="E366" s="76" t="s">
        <v>355</v>
      </c>
      <c r="F366" s="175" t="s">
        <v>420</v>
      </c>
      <c r="G366" s="172"/>
      <c r="I366" s="181">
        <f t="shared" si="18"/>
        <v>3.0199999999999998E-2</v>
      </c>
      <c r="J366" s="170">
        <f t="shared" si="19"/>
        <v>264.55199999999996</v>
      </c>
      <c r="K366" s="306">
        <f t="shared" si="24"/>
        <v>9.0599999999999991E-8</v>
      </c>
      <c r="L366" s="306">
        <f t="shared" si="25"/>
        <v>3.9682799999999993E-7</v>
      </c>
      <c r="M366" s="306"/>
    </row>
    <row r="367" spans="2:13" ht="15" customHeight="1" x14ac:dyDescent="0.35">
      <c r="B367" s="33" t="str">
        <f t="shared" si="22"/>
        <v>Fluorene</v>
      </c>
      <c r="D367" s="486">
        <f t="shared" si="23"/>
        <v>2.7999999999999999E-6</v>
      </c>
      <c r="E367" s="76" t="s">
        <v>355</v>
      </c>
      <c r="F367" s="175" t="s">
        <v>420</v>
      </c>
      <c r="G367" s="172"/>
      <c r="I367" s="181">
        <f t="shared" si="18"/>
        <v>3.0199999999999998E-2</v>
      </c>
      <c r="J367" s="170">
        <f t="shared" si="19"/>
        <v>264.55199999999996</v>
      </c>
      <c r="K367" s="306">
        <f t="shared" si="24"/>
        <v>8.4559999999999984E-8</v>
      </c>
      <c r="L367" s="306">
        <f t="shared" si="25"/>
        <v>3.7037279999999994E-7</v>
      </c>
      <c r="M367" s="306"/>
    </row>
    <row r="368" spans="2:13" ht="15" customHeight="1" x14ac:dyDescent="0.35">
      <c r="B368" s="33" t="str">
        <f t="shared" si="22"/>
        <v>Formaldehyde</v>
      </c>
      <c r="D368" s="486">
        <f t="shared" si="23"/>
        <v>7.4999999999999997E-2</v>
      </c>
      <c r="E368" s="76" t="s">
        <v>355</v>
      </c>
      <c r="F368" s="175" t="s">
        <v>420</v>
      </c>
      <c r="G368" s="172"/>
      <c r="I368" s="181">
        <f t="shared" si="18"/>
        <v>3.0199999999999998E-2</v>
      </c>
      <c r="J368" s="170">
        <f t="shared" si="19"/>
        <v>264.55199999999996</v>
      </c>
      <c r="K368" s="306">
        <f t="shared" si="24"/>
        <v>2.2649999999999997E-3</v>
      </c>
      <c r="L368" s="306">
        <f t="shared" si="25"/>
        <v>9.9206999999999976E-3</v>
      </c>
      <c r="M368" s="306"/>
    </row>
    <row r="369" spans="2:13" ht="15" customHeight="1" x14ac:dyDescent="0.35">
      <c r="B369" s="33" t="str">
        <f t="shared" si="22"/>
        <v xml:space="preserve">Hexane </v>
      </c>
      <c r="D369" s="526">
        <f t="shared" si="23"/>
        <v>1.8</v>
      </c>
      <c r="E369" s="76" t="s">
        <v>355</v>
      </c>
      <c r="F369" s="175" t="s">
        <v>420</v>
      </c>
      <c r="G369" s="172"/>
      <c r="I369" s="181">
        <f t="shared" si="18"/>
        <v>3.0199999999999998E-2</v>
      </c>
      <c r="J369" s="170">
        <f t="shared" si="19"/>
        <v>264.55199999999996</v>
      </c>
      <c r="K369" s="306">
        <f t="shared" si="24"/>
        <v>5.4359999999999999E-2</v>
      </c>
      <c r="L369" s="172">
        <f t="shared" si="25"/>
        <v>0.23809679999999997</v>
      </c>
      <c r="M369" s="306"/>
    </row>
    <row r="370" spans="2:13" ht="15" customHeight="1" x14ac:dyDescent="0.35">
      <c r="B370" s="33" t="str">
        <f t="shared" si="22"/>
        <v>Indeno (1,2,3-cd)pyrene</v>
      </c>
      <c r="D370" s="486">
        <f t="shared" si="23"/>
        <v>1.7999999999999999E-6</v>
      </c>
      <c r="E370" s="76" t="s">
        <v>355</v>
      </c>
      <c r="F370" s="175" t="s">
        <v>420</v>
      </c>
      <c r="G370" s="172"/>
      <c r="I370" s="181">
        <f t="shared" si="18"/>
        <v>3.0199999999999998E-2</v>
      </c>
      <c r="J370" s="170">
        <f t="shared" si="19"/>
        <v>264.55199999999996</v>
      </c>
      <c r="K370" s="306">
        <f t="shared" si="24"/>
        <v>5.4359999999999992E-8</v>
      </c>
      <c r="L370" s="306">
        <f t="shared" si="25"/>
        <v>2.3809679999999995E-7</v>
      </c>
      <c r="M370" s="306"/>
    </row>
    <row r="371" spans="2:13" ht="15" customHeight="1" x14ac:dyDescent="0.35">
      <c r="B371" s="33" t="str">
        <f t="shared" ref="B371:B379" si="26">C246</f>
        <v>Manganese and compounds</v>
      </c>
      <c r="D371" s="486">
        <f t="shared" ref="D371:D380" si="27">H246</f>
        <v>3.8000000000000002E-4</v>
      </c>
      <c r="E371" s="76" t="s">
        <v>355</v>
      </c>
      <c r="F371" s="175" t="s">
        <v>420</v>
      </c>
      <c r="G371" s="172"/>
      <c r="I371" s="181">
        <f t="shared" si="18"/>
        <v>3.0199999999999998E-2</v>
      </c>
      <c r="J371" s="170">
        <f t="shared" si="19"/>
        <v>264.55199999999996</v>
      </c>
      <c r="K371" s="306">
        <f t="shared" si="24"/>
        <v>1.1476E-5</v>
      </c>
      <c r="L371" s="306">
        <f t="shared" si="25"/>
        <v>5.0264879999999999E-5</v>
      </c>
      <c r="M371" s="306"/>
    </row>
    <row r="372" spans="2:13" ht="15" customHeight="1" x14ac:dyDescent="0.35">
      <c r="B372" s="33" t="str">
        <f t="shared" si="26"/>
        <v>Mercury and compounds</v>
      </c>
      <c r="D372" s="486">
        <f t="shared" si="27"/>
        <v>2.5999999999999998E-4</v>
      </c>
      <c r="E372" s="76" t="s">
        <v>355</v>
      </c>
      <c r="F372" s="175" t="s">
        <v>420</v>
      </c>
      <c r="G372" s="172"/>
      <c r="I372" s="181">
        <f t="shared" si="18"/>
        <v>3.0199999999999998E-2</v>
      </c>
      <c r="J372" s="170">
        <f t="shared" si="19"/>
        <v>264.55199999999996</v>
      </c>
      <c r="K372" s="306">
        <f t="shared" si="24"/>
        <v>7.8519999999999987E-6</v>
      </c>
      <c r="L372" s="306">
        <f t="shared" si="25"/>
        <v>3.4391759999999995E-5</v>
      </c>
      <c r="M372" s="306"/>
    </row>
    <row r="373" spans="2:13" ht="15" customHeight="1" x14ac:dyDescent="0.35">
      <c r="B373" s="33" t="str">
        <f t="shared" si="26"/>
        <v>3-Methylcholanthrene</v>
      </c>
      <c r="D373" s="486">
        <f t="shared" si="27"/>
        <v>1.7999999999999999E-6</v>
      </c>
      <c r="E373" s="76" t="s">
        <v>355</v>
      </c>
      <c r="F373" s="175" t="s">
        <v>420</v>
      </c>
      <c r="G373" s="172"/>
      <c r="I373" s="181">
        <f t="shared" si="18"/>
        <v>3.0199999999999998E-2</v>
      </c>
      <c r="J373" s="170">
        <f t="shared" si="19"/>
        <v>264.55199999999996</v>
      </c>
      <c r="K373" s="306">
        <f t="shared" si="24"/>
        <v>5.4359999999999992E-8</v>
      </c>
      <c r="L373" s="306">
        <f t="shared" si="25"/>
        <v>2.3809679999999995E-7</v>
      </c>
      <c r="M373" s="306"/>
    </row>
    <row r="374" spans="2:13" ht="15" customHeight="1" x14ac:dyDescent="0.35">
      <c r="B374" s="33" t="str">
        <f t="shared" si="26"/>
        <v>Methylnaphthalene</v>
      </c>
      <c r="D374" s="486">
        <f t="shared" si="27"/>
        <v>2.4000000000000001E-5</v>
      </c>
      <c r="E374" s="76" t="s">
        <v>355</v>
      </c>
      <c r="F374" s="175" t="s">
        <v>420</v>
      </c>
      <c r="G374" s="172"/>
      <c r="I374" s="181">
        <f t="shared" si="18"/>
        <v>3.0199999999999998E-2</v>
      </c>
      <c r="J374" s="170">
        <f t="shared" si="19"/>
        <v>264.55199999999996</v>
      </c>
      <c r="K374" s="306">
        <f t="shared" si="24"/>
        <v>7.2479999999999993E-7</v>
      </c>
      <c r="L374" s="306">
        <f t="shared" si="25"/>
        <v>3.1746239999999995E-6</v>
      </c>
      <c r="M374" s="306"/>
    </row>
    <row r="375" spans="2:13" ht="15" customHeight="1" x14ac:dyDescent="0.35">
      <c r="B375" s="33" t="str">
        <f t="shared" si="26"/>
        <v>Naphthalene</v>
      </c>
      <c r="D375" s="486">
        <f t="shared" si="27"/>
        <v>6.0999999999999997E-4</v>
      </c>
      <c r="E375" s="76" t="s">
        <v>355</v>
      </c>
      <c r="F375" s="175" t="s">
        <v>420</v>
      </c>
      <c r="G375" s="172"/>
      <c r="I375" s="181">
        <f t="shared" si="18"/>
        <v>3.0199999999999998E-2</v>
      </c>
      <c r="J375" s="170">
        <f t="shared" si="19"/>
        <v>264.55199999999996</v>
      </c>
      <c r="K375" s="306">
        <f t="shared" si="24"/>
        <v>1.8421999999999997E-5</v>
      </c>
      <c r="L375" s="306">
        <f t="shared" si="25"/>
        <v>8.0688359999999982E-5</v>
      </c>
      <c r="M375" s="306"/>
    </row>
    <row r="376" spans="2:13" ht="15" customHeight="1" x14ac:dyDescent="0.35">
      <c r="B376" s="33" t="str">
        <f t="shared" si="26"/>
        <v>Nickel and compounds</v>
      </c>
      <c r="D376" s="486">
        <f t="shared" si="27"/>
        <v>2.0999999999999999E-3</v>
      </c>
      <c r="E376" s="76" t="s">
        <v>355</v>
      </c>
      <c r="F376" s="175" t="s">
        <v>420</v>
      </c>
      <c r="G376" s="172"/>
      <c r="I376" s="181">
        <f t="shared" si="18"/>
        <v>3.0199999999999998E-2</v>
      </c>
      <c r="J376" s="170">
        <f t="shared" si="19"/>
        <v>264.55199999999996</v>
      </c>
      <c r="K376" s="306">
        <f t="shared" si="24"/>
        <v>6.3419999999999986E-5</v>
      </c>
      <c r="L376" s="306">
        <f t="shared" si="25"/>
        <v>2.7777959999999996E-4</v>
      </c>
      <c r="M376" s="306"/>
    </row>
    <row r="377" spans="2:13" ht="15" customHeight="1" x14ac:dyDescent="0.35">
      <c r="B377" s="33" t="str">
        <f t="shared" si="26"/>
        <v>Pyrene</v>
      </c>
      <c r="D377" s="486">
        <f t="shared" si="27"/>
        <v>5.0000000000000004E-6</v>
      </c>
      <c r="E377" s="76" t="s">
        <v>355</v>
      </c>
      <c r="F377" s="175" t="s">
        <v>420</v>
      </c>
      <c r="G377" s="172"/>
      <c r="I377" s="181">
        <f t="shared" si="18"/>
        <v>3.0199999999999998E-2</v>
      </c>
      <c r="J377" s="170">
        <f t="shared" si="19"/>
        <v>264.55199999999996</v>
      </c>
      <c r="K377" s="306">
        <f t="shared" si="24"/>
        <v>1.5099999999999999E-7</v>
      </c>
      <c r="L377" s="306">
        <f t="shared" si="25"/>
        <v>6.613799999999999E-7</v>
      </c>
      <c r="M377" s="306"/>
    </row>
    <row r="378" spans="2:13" ht="15" customHeight="1" x14ac:dyDescent="0.35">
      <c r="B378" s="33" t="str">
        <f t="shared" si="26"/>
        <v>Selenium and compounds</v>
      </c>
      <c r="D378" s="486">
        <f t="shared" si="27"/>
        <v>2.4000000000000001E-5</v>
      </c>
      <c r="E378" s="76" t="s">
        <v>355</v>
      </c>
      <c r="F378" s="175" t="s">
        <v>420</v>
      </c>
      <c r="G378" s="172"/>
      <c r="I378" s="181">
        <f t="shared" si="18"/>
        <v>3.0199999999999998E-2</v>
      </c>
      <c r="J378" s="170">
        <f t="shared" si="19"/>
        <v>264.55199999999996</v>
      </c>
      <c r="K378" s="306">
        <f t="shared" si="24"/>
        <v>7.2479999999999993E-7</v>
      </c>
      <c r="L378" s="306">
        <f t="shared" si="25"/>
        <v>3.1746239999999995E-6</v>
      </c>
      <c r="M378" s="306"/>
    </row>
    <row r="379" spans="2:13" ht="15" customHeight="1" x14ac:dyDescent="0.35">
      <c r="B379" s="33" t="str">
        <f t="shared" si="26"/>
        <v>Toluene</v>
      </c>
      <c r="D379" s="486">
        <f t="shared" si="27"/>
        <v>3.3999999999999998E-3</v>
      </c>
      <c r="E379" s="76" t="s">
        <v>355</v>
      </c>
      <c r="F379" s="175" t="s">
        <v>420</v>
      </c>
      <c r="G379" s="172"/>
      <c r="I379" s="181">
        <f t="shared" si="18"/>
        <v>3.0199999999999998E-2</v>
      </c>
      <c r="J379" s="170">
        <f t="shared" si="19"/>
        <v>264.55199999999996</v>
      </c>
      <c r="K379" s="306">
        <f t="shared" si="24"/>
        <v>1.0267999999999999E-4</v>
      </c>
      <c r="L379" s="306">
        <f t="shared" si="25"/>
        <v>4.497383999999999E-4</v>
      </c>
      <c r="M379" s="306"/>
    </row>
    <row r="380" spans="2:13" ht="15" customHeight="1" x14ac:dyDescent="0.35">
      <c r="B380" s="33" t="s">
        <v>161</v>
      </c>
      <c r="D380" s="537">
        <f t="shared" si="27"/>
        <v>1.8884411999999999</v>
      </c>
      <c r="E380" s="76" t="s">
        <v>355</v>
      </c>
      <c r="F380" s="175" t="s">
        <v>420</v>
      </c>
      <c r="G380" s="172"/>
      <c r="I380" s="181">
        <f t="shared" si="18"/>
        <v>3.0199999999999998E-2</v>
      </c>
      <c r="J380" s="170">
        <f t="shared" si="19"/>
        <v>264.55199999999996</v>
      </c>
      <c r="K380" s="178">
        <f>D380*I380</f>
        <v>5.7030924239999996E-2</v>
      </c>
      <c r="L380" s="172">
        <f>D380*J380/2000</f>
        <v>0.24979544817119995</v>
      </c>
      <c r="M380" s="306"/>
    </row>
    <row r="381" spans="2:13" ht="15" customHeight="1" x14ac:dyDescent="0.35">
      <c r="E381" s="76"/>
      <c r="F381" s="78"/>
    </row>
    <row r="382" spans="2:13" s="189" customFormat="1" ht="1.5" customHeight="1" x14ac:dyDescent="0.35"/>
  </sheetData>
  <autoFilter ref="A1:M381" xr:uid="{00000000-0009-0000-0000-00000B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294">
    <mergeCell ref="B176:D176"/>
    <mergeCell ref="B177:D177"/>
    <mergeCell ref="B192:D192"/>
    <mergeCell ref="G192:M192"/>
    <mergeCell ref="G180:M180"/>
    <mergeCell ref="G181:M181"/>
    <mergeCell ref="G182:M182"/>
    <mergeCell ref="B181:D181"/>
    <mergeCell ref="B182:D182"/>
    <mergeCell ref="B183:D183"/>
    <mergeCell ref="B184:D184"/>
    <mergeCell ref="B185:D185"/>
    <mergeCell ref="B178:D178"/>
    <mergeCell ref="B38:D38"/>
    <mergeCell ref="G166:M166"/>
    <mergeCell ref="G167:M167"/>
    <mergeCell ref="G168:M168"/>
    <mergeCell ref="G169:M169"/>
    <mergeCell ref="A1:M1"/>
    <mergeCell ref="B3:M3"/>
    <mergeCell ref="E6:M6"/>
    <mergeCell ref="B15:M15"/>
    <mergeCell ref="B25:M25"/>
    <mergeCell ref="B29:D29"/>
    <mergeCell ref="G29:M29"/>
    <mergeCell ref="B30:D30"/>
    <mergeCell ref="G30:M30"/>
    <mergeCell ref="B31:D31"/>
    <mergeCell ref="G31:M31"/>
    <mergeCell ref="G38:M38"/>
    <mergeCell ref="B47:D47"/>
    <mergeCell ref="G47:M47"/>
    <mergeCell ref="B48:D48"/>
    <mergeCell ref="G48:M48"/>
    <mergeCell ref="B60:M60"/>
    <mergeCell ref="B64:D64"/>
    <mergeCell ref="B32:D32"/>
    <mergeCell ref="G32:M32"/>
    <mergeCell ref="B33:D33"/>
    <mergeCell ref="G33:M33"/>
    <mergeCell ref="B35:D35"/>
    <mergeCell ref="G35:M35"/>
    <mergeCell ref="B36:D36"/>
    <mergeCell ref="G36:M36"/>
    <mergeCell ref="B37:D37"/>
    <mergeCell ref="G37:M37"/>
    <mergeCell ref="B34:D34"/>
    <mergeCell ref="G34:M34"/>
    <mergeCell ref="B41:D41"/>
    <mergeCell ref="G41:M41"/>
    <mergeCell ref="B42:D42"/>
    <mergeCell ref="G42:M42"/>
    <mergeCell ref="B43:D43"/>
    <mergeCell ref="G43:M43"/>
    <mergeCell ref="B39:D39"/>
    <mergeCell ref="G39:M39"/>
    <mergeCell ref="B40:D40"/>
    <mergeCell ref="G40:M40"/>
    <mergeCell ref="B56:D56"/>
    <mergeCell ref="G56:M56"/>
    <mergeCell ref="G65:M65"/>
    <mergeCell ref="B57:D57"/>
    <mergeCell ref="G57:M57"/>
    <mergeCell ref="B102:D102"/>
    <mergeCell ref="G102:M102"/>
    <mergeCell ref="B138:D138"/>
    <mergeCell ref="G164:M164"/>
    <mergeCell ref="G64:M64"/>
    <mergeCell ref="B92:D92"/>
    <mergeCell ref="G92:M92"/>
    <mergeCell ref="B93:D93"/>
    <mergeCell ref="G93:M93"/>
    <mergeCell ref="B94:D94"/>
    <mergeCell ref="G94:M94"/>
    <mergeCell ref="B86:M86"/>
    <mergeCell ref="B110:D110"/>
    <mergeCell ref="G110:M110"/>
    <mergeCell ref="B85:M85"/>
    <mergeCell ref="B90:D90"/>
    <mergeCell ref="G90:M90"/>
    <mergeCell ref="B91:D91"/>
    <mergeCell ref="G91:M91"/>
    <mergeCell ref="G66:M66"/>
    <mergeCell ref="G67:M67"/>
    <mergeCell ref="G68:M68"/>
    <mergeCell ref="G69:M69"/>
    <mergeCell ref="G70:M70"/>
    <mergeCell ref="G71:M71"/>
    <mergeCell ref="G72:M72"/>
    <mergeCell ref="G73:M73"/>
    <mergeCell ref="G74:M74"/>
    <mergeCell ref="B44:D44"/>
    <mergeCell ref="G44:M44"/>
    <mergeCell ref="B45:D45"/>
    <mergeCell ref="G45:M45"/>
    <mergeCell ref="B46:D46"/>
    <mergeCell ref="G46:M46"/>
    <mergeCell ref="B51:M51"/>
    <mergeCell ref="B55:D55"/>
    <mergeCell ref="G55:M55"/>
    <mergeCell ref="B100:D100"/>
    <mergeCell ref="G100:M100"/>
    <mergeCell ref="B101:D101"/>
    <mergeCell ref="G101:M101"/>
    <mergeCell ref="B95:D95"/>
    <mergeCell ref="G95:M95"/>
    <mergeCell ref="B96:D96"/>
    <mergeCell ref="G96:M96"/>
    <mergeCell ref="B97:D97"/>
    <mergeCell ref="G97:M97"/>
    <mergeCell ref="B98:D98"/>
    <mergeCell ref="G98:M98"/>
    <mergeCell ref="B116:D116"/>
    <mergeCell ref="G116:M116"/>
    <mergeCell ref="B117:D117"/>
    <mergeCell ref="G117:M117"/>
    <mergeCell ref="B155:D155"/>
    <mergeCell ref="B179:D179"/>
    <mergeCell ref="B170:D170"/>
    <mergeCell ref="G165:M165"/>
    <mergeCell ref="B169:D169"/>
    <mergeCell ref="B173:D173"/>
    <mergeCell ref="G170:M170"/>
    <mergeCell ref="G171:M171"/>
    <mergeCell ref="G172:M172"/>
    <mergeCell ref="G173:M173"/>
    <mergeCell ref="G174:M174"/>
    <mergeCell ref="B174:D174"/>
    <mergeCell ref="B175:D175"/>
    <mergeCell ref="G136:M136"/>
    <mergeCell ref="B147:D147"/>
    <mergeCell ref="B152:D152"/>
    <mergeCell ref="B154:D154"/>
    <mergeCell ref="G175:M175"/>
    <mergeCell ref="G176:M176"/>
    <mergeCell ref="G177:M177"/>
    <mergeCell ref="G113:M113"/>
    <mergeCell ref="B114:D114"/>
    <mergeCell ref="G114:M114"/>
    <mergeCell ref="B115:D115"/>
    <mergeCell ref="G115:M115"/>
    <mergeCell ref="B120:M120"/>
    <mergeCell ref="B132:D132"/>
    <mergeCell ref="G132:M132"/>
    <mergeCell ref="B148:D148"/>
    <mergeCell ref="G148:M148"/>
    <mergeCell ref="B137:D137"/>
    <mergeCell ref="B142:D142"/>
    <mergeCell ref="G142:M142"/>
    <mergeCell ref="B143:D143"/>
    <mergeCell ref="G143:M143"/>
    <mergeCell ref="B144:D144"/>
    <mergeCell ref="G144:M144"/>
    <mergeCell ref="B145:D145"/>
    <mergeCell ref="G145:M145"/>
    <mergeCell ref="B146:D146"/>
    <mergeCell ref="G146:M146"/>
    <mergeCell ref="B141:D141"/>
    <mergeCell ref="G141:M141"/>
    <mergeCell ref="G125:M125"/>
    <mergeCell ref="B336:M336"/>
    <mergeCell ref="K338:L338"/>
    <mergeCell ref="B197:M197"/>
    <mergeCell ref="F209:H209"/>
    <mergeCell ref="F212:H212"/>
    <mergeCell ref="F215:M215"/>
    <mergeCell ref="B218:M218"/>
    <mergeCell ref="B258:M258"/>
    <mergeCell ref="G126:M126"/>
    <mergeCell ref="G127:M127"/>
    <mergeCell ref="G128:M128"/>
    <mergeCell ref="G129:M129"/>
    <mergeCell ref="G130:M130"/>
    <mergeCell ref="G131:M131"/>
    <mergeCell ref="G133:M133"/>
    <mergeCell ref="B139:D139"/>
    <mergeCell ref="G139:M139"/>
    <mergeCell ref="B135:D135"/>
    <mergeCell ref="B136:D136"/>
    <mergeCell ref="B149:D149"/>
    <mergeCell ref="G149:M149"/>
    <mergeCell ref="B150:D150"/>
    <mergeCell ref="G150:M150"/>
    <mergeCell ref="B151:D151"/>
    <mergeCell ref="B289:C289"/>
    <mergeCell ref="F289:H289"/>
    <mergeCell ref="B263:M263"/>
    <mergeCell ref="K265:L265"/>
    <mergeCell ref="F283:H283"/>
    <mergeCell ref="F284:H284"/>
    <mergeCell ref="F285:H285"/>
    <mergeCell ref="F286:H286"/>
    <mergeCell ref="F287:H287"/>
    <mergeCell ref="F288:H288"/>
    <mergeCell ref="F280:H280"/>
    <mergeCell ref="F273:H273"/>
    <mergeCell ref="F274:H274"/>
    <mergeCell ref="F275:H275"/>
    <mergeCell ref="F276:H276"/>
    <mergeCell ref="F277:H277"/>
    <mergeCell ref="F278:H278"/>
    <mergeCell ref="F279:H279"/>
    <mergeCell ref="F281:H281"/>
    <mergeCell ref="F282:H282"/>
    <mergeCell ref="B273:C273"/>
    <mergeCell ref="B274:C274"/>
    <mergeCell ref="B275:C275"/>
    <mergeCell ref="B276:C276"/>
    <mergeCell ref="G82:M82"/>
    <mergeCell ref="G147:M147"/>
    <mergeCell ref="G137:M137"/>
    <mergeCell ref="G138:M138"/>
    <mergeCell ref="B105:M105"/>
    <mergeCell ref="B109:D109"/>
    <mergeCell ref="G109:M109"/>
    <mergeCell ref="B111:D111"/>
    <mergeCell ref="G111:M112"/>
    <mergeCell ref="B112:D112"/>
    <mergeCell ref="B113:D113"/>
    <mergeCell ref="B124:D124"/>
    <mergeCell ref="G124:M124"/>
    <mergeCell ref="G134:M134"/>
    <mergeCell ref="G135:M135"/>
    <mergeCell ref="B125:D125"/>
    <mergeCell ref="B126:D126"/>
    <mergeCell ref="B127:D127"/>
    <mergeCell ref="B128:D128"/>
    <mergeCell ref="B129:D129"/>
    <mergeCell ref="B130:D130"/>
    <mergeCell ref="B131:D131"/>
    <mergeCell ref="B133:D133"/>
    <mergeCell ref="B134:D134"/>
    <mergeCell ref="G154:M154"/>
    <mergeCell ref="B196:M196"/>
    <mergeCell ref="B165:D165"/>
    <mergeCell ref="B166:D166"/>
    <mergeCell ref="B167:D167"/>
    <mergeCell ref="B168:D168"/>
    <mergeCell ref="G193:M193"/>
    <mergeCell ref="G155:M155"/>
    <mergeCell ref="G151:M151"/>
    <mergeCell ref="G152:M152"/>
    <mergeCell ref="B153:D153"/>
    <mergeCell ref="G153:M153"/>
    <mergeCell ref="B164:D164"/>
    <mergeCell ref="B171:D171"/>
    <mergeCell ref="B163:D163"/>
    <mergeCell ref="G163:M163"/>
    <mergeCell ref="B188:M188"/>
    <mergeCell ref="B193:D193"/>
    <mergeCell ref="B180:D180"/>
    <mergeCell ref="G183:M183"/>
    <mergeCell ref="G184:M184"/>
    <mergeCell ref="G185:M185"/>
    <mergeCell ref="G178:M178"/>
    <mergeCell ref="G179:M179"/>
    <mergeCell ref="B286:C286"/>
    <mergeCell ref="B287:C287"/>
    <mergeCell ref="B288:C288"/>
    <mergeCell ref="B66:D66"/>
    <mergeCell ref="B67:D67"/>
    <mergeCell ref="B68:D68"/>
    <mergeCell ref="B69:D69"/>
    <mergeCell ref="B70:D70"/>
    <mergeCell ref="B71:D71"/>
    <mergeCell ref="B72:D72"/>
    <mergeCell ref="B73:D73"/>
    <mergeCell ref="B81:D81"/>
    <mergeCell ref="B82:D82"/>
    <mergeCell ref="B277:C277"/>
    <mergeCell ref="B278:C278"/>
    <mergeCell ref="B279:C279"/>
    <mergeCell ref="B280:C280"/>
    <mergeCell ref="B281:C281"/>
    <mergeCell ref="B282:C282"/>
    <mergeCell ref="B283:C283"/>
    <mergeCell ref="B284:C284"/>
    <mergeCell ref="B285:C285"/>
    <mergeCell ref="B172:D172"/>
    <mergeCell ref="B159:M159"/>
    <mergeCell ref="G81:M81"/>
    <mergeCell ref="G79:M79"/>
    <mergeCell ref="G80:M80"/>
    <mergeCell ref="B74:D74"/>
    <mergeCell ref="B75:D75"/>
    <mergeCell ref="B76:D76"/>
    <mergeCell ref="B77:D77"/>
    <mergeCell ref="B78:D78"/>
    <mergeCell ref="B79:D79"/>
    <mergeCell ref="B80:D80"/>
    <mergeCell ref="G75:M75"/>
    <mergeCell ref="G76:M76"/>
    <mergeCell ref="G77:M77"/>
    <mergeCell ref="G78:M78"/>
  </mergeCells>
  <phoneticPr fontId="24" type="noConversion"/>
  <pageMargins left="0.7" right="0.3" top="0.7" bottom="0.7" header="0.3" footer="0.3"/>
  <pageSetup scale="78" fitToHeight="0" orientation="portrait" r:id="rId1"/>
  <headerFooter scaleWithDoc="0">
    <oddHeader>&amp;L&amp;"Arial Narrow,Bold"Appendix A - Emission Calculations&amp;R&amp;"Arial Narrow,Bold"Decoater</oddHeader>
    <oddFooter>&amp;C&amp;"Arial Narrow,Bold"Page &amp;P of &amp;N</oddFooter>
  </headerFooter>
  <rowBreaks count="17" manualBreakCount="17">
    <brk id="26" max="12" man="1"/>
    <brk id="57" max="12" man="1"/>
    <brk id="82" max="12" man="1"/>
    <brk id="103" max="12" man="1"/>
    <brk id="157" max="12" man="1"/>
    <brk id="186" max="12" man="1"/>
    <brk id="216" max="12" man="1"/>
    <brk id="256" max="12" man="1"/>
    <brk id="287" max="12" man="1"/>
    <brk id="334" max="12" man="1"/>
    <brk id="58" max="12" man="1"/>
    <brk id="98" max="12" man="1"/>
    <brk id="118" max="12" man="1"/>
    <brk id="157" max="12" man="1"/>
    <brk id="216" max="12" man="1"/>
    <brk id="259" max="12" man="1"/>
    <brk id="334"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981BA-B4D8-43CD-A94C-930319BCAFBA}">
  <sheetPr codeName="Sheet15">
    <tabColor rgb="FF00B050"/>
    <pageSetUpPr fitToPage="1"/>
  </sheetPr>
  <dimension ref="A1:O377"/>
  <sheetViews>
    <sheetView view="pageBreakPreview" topLeftCell="A324" zoomScaleNormal="100" zoomScaleSheetLayoutView="100" workbookViewId="0">
      <selection activeCell="A336" sqref="A336:XFD336"/>
    </sheetView>
  </sheetViews>
  <sheetFormatPr defaultColWidth="9.1796875" defaultRowHeight="13" x14ac:dyDescent="0.35"/>
  <cols>
    <col min="1" max="2" width="2" style="33" customWidth="1"/>
    <col min="3" max="3" width="15.1796875" style="33" customWidth="1"/>
    <col min="4" max="4" width="9.7265625" style="33" customWidth="1"/>
    <col min="5" max="5" width="10.26953125" style="33" customWidth="1"/>
    <col min="6" max="6" width="13.453125" style="33" customWidth="1"/>
    <col min="7" max="7" width="8.7265625" style="33" customWidth="1"/>
    <col min="8" max="8" width="10.1796875" style="33" customWidth="1"/>
    <col min="9" max="10" width="9.26953125" style="33" customWidth="1"/>
    <col min="11" max="13" width="8.7265625" style="33" customWidth="1"/>
    <col min="14" max="14" width="3" style="33" customWidth="1"/>
    <col min="15" max="16384" width="9.1796875" style="33"/>
  </cols>
  <sheetData>
    <row r="1" spans="1:15" ht="19.5" customHeight="1" thickBot="1" x14ac:dyDescent="0.4">
      <c r="A1" s="594" t="s">
        <v>1040</v>
      </c>
      <c r="B1" s="594"/>
      <c r="C1" s="594"/>
      <c r="D1" s="594"/>
      <c r="E1" s="594"/>
      <c r="F1" s="594"/>
      <c r="G1" s="594"/>
      <c r="H1" s="594"/>
      <c r="I1" s="594"/>
      <c r="J1" s="594"/>
      <c r="K1" s="594"/>
      <c r="L1" s="594"/>
      <c r="M1" s="594"/>
    </row>
    <row r="2" spans="1:15" ht="3" customHeight="1" x14ac:dyDescent="0.35">
      <c r="A2" s="53"/>
      <c r="B2" s="37"/>
      <c r="C2" s="37"/>
      <c r="D2" s="37"/>
      <c r="E2" s="37"/>
      <c r="F2" s="37"/>
      <c r="G2" s="37"/>
      <c r="H2" s="37"/>
      <c r="I2" s="37"/>
      <c r="J2" s="37"/>
      <c r="K2" s="37"/>
      <c r="L2" s="37"/>
      <c r="M2" s="37"/>
    </row>
    <row r="3" spans="1:15" s="40" customFormat="1" ht="69.75" customHeight="1" x14ac:dyDescent="0.35">
      <c r="A3" s="33" t="s">
        <v>91</v>
      </c>
      <c r="B3" s="579" t="s">
        <v>421</v>
      </c>
      <c r="C3" s="579"/>
      <c r="D3" s="579"/>
      <c r="E3" s="579"/>
      <c r="F3" s="579"/>
      <c r="G3" s="579"/>
      <c r="H3" s="579"/>
      <c r="I3" s="579"/>
      <c r="J3" s="579"/>
      <c r="K3" s="579"/>
      <c r="L3" s="579"/>
      <c r="M3" s="579"/>
      <c r="N3" s="39"/>
    </row>
    <row r="4" spans="1:15" s="54" customFormat="1" ht="15" customHeight="1" x14ac:dyDescent="0.35">
      <c r="B4" s="55"/>
      <c r="C4" s="55"/>
      <c r="D4" s="55"/>
      <c r="G4" s="56"/>
      <c r="H4" s="57"/>
      <c r="I4" s="57"/>
      <c r="J4" s="57"/>
      <c r="K4" s="58"/>
      <c r="N4" s="59"/>
    </row>
    <row r="5" spans="1:15" s="54" customFormat="1" ht="15" customHeight="1" x14ac:dyDescent="0.3">
      <c r="A5" s="61"/>
      <c r="B5" s="54" t="s">
        <v>93</v>
      </c>
      <c r="C5" s="62"/>
      <c r="E5" s="63" t="s">
        <v>1057</v>
      </c>
      <c r="F5" s="64"/>
      <c r="G5" s="65"/>
      <c r="H5" s="65"/>
      <c r="I5" s="65"/>
      <c r="J5" s="65"/>
      <c r="K5" s="65"/>
      <c r="L5" s="65"/>
      <c r="M5" s="65"/>
      <c r="N5" s="66"/>
      <c r="O5" s="67"/>
    </row>
    <row r="6" spans="1:15" s="54" customFormat="1" ht="15" customHeight="1" x14ac:dyDescent="0.35">
      <c r="A6" s="61"/>
      <c r="B6" s="54" t="s">
        <v>94</v>
      </c>
      <c r="C6" s="62"/>
      <c r="E6" s="612" t="s">
        <v>1058</v>
      </c>
      <c r="F6" s="612"/>
      <c r="G6" s="612"/>
      <c r="H6" s="612"/>
      <c r="I6" s="612"/>
      <c r="J6" s="612"/>
      <c r="K6" s="612"/>
      <c r="L6" s="612"/>
      <c r="M6" s="612"/>
      <c r="N6" s="66"/>
      <c r="O6" s="67"/>
    </row>
    <row r="7" spans="1:15" x14ac:dyDescent="0.35">
      <c r="B7" s="55"/>
      <c r="C7" s="55"/>
      <c r="D7" s="55"/>
      <c r="G7" s="56"/>
      <c r="H7" s="69"/>
      <c r="I7" s="69"/>
      <c r="J7" s="69"/>
      <c r="K7" s="70"/>
      <c r="M7" s="71"/>
    </row>
    <row r="8" spans="1:15" s="44" customFormat="1" ht="15.75" customHeight="1" x14ac:dyDescent="0.35">
      <c r="A8" s="72" t="s">
        <v>1041</v>
      </c>
      <c r="B8" s="50"/>
      <c r="C8" s="72"/>
      <c r="D8" s="72"/>
      <c r="E8" s="50"/>
      <c r="F8" s="50"/>
      <c r="G8" s="50"/>
      <c r="H8" s="50"/>
      <c r="I8" s="50"/>
      <c r="J8" s="50"/>
      <c r="K8" s="50"/>
      <c r="L8" s="50"/>
      <c r="M8" s="50"/>
      <c r="N8" s="42"/>
    </row>
    <row r="9" spans="1:15" ht="15" customHeight="1" x14ac:dyDescent="0.35"/>
    <row r="10" spans="1:15" ht="12.75" customHeight="1" x14ac:dyDescent="0.35">
      <c r="A10" s="74" t="s">
        <v>1042</v>
      </c>
      <c r="B10" s="74"/>
      <c r="C10" s="75"/>
    </row>
    <row r="11" spans="1:15" ht="15" customHeight="1" x14ac:dyDescent="0.35">
      <c r="B11" s="33" t="s">
        <v>422</v>
      </c>
      <c r="E11" s="76"/>
      <c r="G11" s="77">
        <v>14.25</v>
      </c>
      <c r="H11" s="78" t="s">
        <v>423</v>
      </c>
    </row>
    <row r="12" spans="1:15" ht="15" customHeight="1" x14ac:dyDescent="0.35">
      <c r="B12" s="33" t="s">
        <v>424</v>
      </c>
      <c r="E12" s="76"/>
      <c r="G12" s="79">
        <f>G11*8760</f>
        <v>124830</v>
      </c>
      <c r="H12" s="78" t="s">
        <v>425</v>
      </c>
      <c r="J12" s="33" t="s">
        <v>426</v>
      </c>
    </row>
    <row r="13" spans="1:15" ht="15" customHeight="1" x14ac:dyDescent="0.35">
      <c r="E13" s="76"/>
      <c r="G13" s="78"/>
      <c r="H13" s="78"/>
    </row>
    <row r="14" spans="1:15" ht="12.75" customHeight="1" x14ac:dyDescent="0.35">
      <c r="A14" s="74" t="s">
        <v>1043</v>
      </c>
      <c r="B14" s="74"/>
      <c r="C14" s="75"/>
    </row>
    <row r="15" spans="1:15" ht="53.25" customHeight="1" x14ac:dyDescent="0.35">
      <c r="A15" s="80" t="s">
        <v>91</v>
      </c>
      <c r="B15" s="596" t="s">
        <v>427</v>
      </c>
      <c r="C15" s="596"/>
      <c r="D15" s="596"/>
      <c r="E15" s="596"/>
      <c r="F15" s="596"/>
      <c r="G15" s="596"/>
      <c r="H15" s="596"/>
      <c r="I15" s="596"/>
      <c r="J15" s="596"/>
      <c r="K15" s="596"/>
      <c r="L15" s="596"/>
      <c r="M15" s="596"/>
      <c r="N15" s="36"/>
    </row>
    <row r="16" spans="1:15" ht="15" customHeight="1" x14ac:dyDescent="0.35">
      <c r="E16" s="76"/>
      <c r="G16" s="78"/>
      <c r="H16" s="78"/>
    </row>
    <row r="17" spans="1:14" ht="15" customHeight="1" x14ac:dyDescent="0.35">
      <c r="B17" s="33" t="s">
        <v>428</v>
      </c>
      <c r="E17" s="76"/>
      <c r="G17" s="83">
        <v>38</v>
      </c>
      <c r="H17" s="78" t="s">
        <v>429</v>
      </c>
    </row>
    <row r="18" spans="1:14" ht="15" customHeight="1" x14ac:dyDescent="0.35">
      <c r="B18" s="33" t="s">
        <v>430</v>
      </c>
      <c r="E18" s="76"/>
      <c r="G18" s="83">
        <v>30.4</v>
      </c>
      <c r="H18" s="78" t="s">
        <v>429</v>
      </c>
    </row>
    <row r="19" spans="1:14" ht="15" customHeight="1" x14ac:dyDescent="0.35">
      <c r="B19" s="54" t="s">
        <v>272</v>
      </c>
      <c r="C19" s="54"/>
      <c r="D19" s="54"/>
      <c r="E19" s="84"/>
      <c r="G19" s="479">
        <v>1000</v>
      </c>
      <c r="H19" s="86" t="s">
        <v>171</v>
      </c>
    </row>
    <row r="20" spans="1:14" ht="15" customHeight="1" x14ac:dyDescent="0.35">
      <c r="B20" s="33" t="s">
        <v>431</v>
      </c>
      <c r="E20" s="76"/>
      <c r="G20" s="87">
        <f>G17/G19</f>
        <v>3.7999999999999999E-2</v>
      </c>
      <c r="H20" s="78" t="s">
        <v>432</v>
      </c>
      <c r="K20" s="33" t="str">
        <f>CONCATENATE("= ",TEXT(G17,"0.0")," MMBtu/hr  /  ",TEXT(G19,"0,000")," Btu/scf")</f>
        <v>= 38.0 MMBtu/hr  /  1,000 Btu/scf</v>
      </c>
    </row>
    <row r="21" spans="1:14" ht="15" customHeight="1" x14ac:dyDescent="0.35">
      <c r="B21" s="33" t="s">
        <v>433</v>
      </c>
      <c r="E21" s="76"/>
      <c r="G21" s="87">
        <f>G18/G19</f>
        <v>3.04E-2</v>
      </c>
      <c r="H21" s="78" t="s">
        <v>432</v>
      </c>
      <c r="K21" s="33" t="str">
        <f>CONCATENATE("= ",TEXT(G18,"0.0")," MMBtu/hr  /  ",TEXT(G19,"0,000")," Btu/scf")</f>
        <v>= 30.4 MMBtu/hr  /  1,000 Btu/scf</v>
      </c>
    </row>
    <row r="22" spans="1:14" ht="30" customHeight="1" x14ac:dyDescent="0.35">
      <c r="B22" s="33" t="s">
        <v>434</v>
      </c>
      <c r="E22" s="76"/>
      <c r="G22" s="88">
        <f>G21*8760</f>
        <v>266.30399999999997</v>
      </c>
      <c r="H22" s="78" t="s">
        <v>435</v>
      </c>
      <c r="J22" s="595" t="s">
        <v>436</v>
      </c>
      <c r="K22" s="578"/>
      <c r="L22" s="578"/>
      <c r="M22" s="578"/>
    </row>
    <row r="23" spans="1:14" ht="15" customHeight="1" x14ac:dyDescent="0.35">
      <c r="E23" s="76"/>
      <c r="G23" s="78"/>
      <c r="H23" s="78"/>
    </row>
    <row r="24" spans="1:14" s="44" customFormat="1" ht="15.75" customHeight="1" x14ac:dyDescent="0.35">
      <c r="A24" s="72" t="s">
        <v>1044</v>
      </c>
      <c r="B24" s="50"/>
      <c r="C24" s="72"/>
      <c r="D24" s="72"/>
      <c r="E24" s="42"/>
      <c r="F24" s="42"/>
      <c r="G24" s="42"/>
      <c r="H24" s="42"/>
      <c r="I24" s="42"/>
      <c r="J24" s="42"/>
      <c r="K24" s="42"/>
      <c r="L24" s="42"/>
      <c r="M24" s="42"/>
      <c r="N24" s="42"/>
    </row>
    <row r="25" spans="1:14" ht="15" customHeight="1" x14ac:dyDescent="0.35"/>
    <row r="26" spans="1:14" ht="15" customHeight="1" x14ac:dyDescent="0.35">
      <c r="A26" s="74" t="s">
        <v>1045</v>
      </c>
      <c r="B26" s="74"/>
      <c r="C26" s="75"/>
    </row>
    <row r="27" spans="1:14" ht="68.25" customHeight="1" x14ac:dyDescent="0.35">
      <c r="A27" s="80" t="s">
        <v>91</v>
      </c>
      <c r="B27" s="596" t="s">
        <v>437</v>
      </c>
      <c r="C27" s="596"/>
      <c r="D27" s="596"/>
      <c r="E27" s="596"/>
      <c r="F27" s="596"/>
      <c r="G27" s="596"/>
      <c r="H27" s="596"/>
      <c r="I27" s="596"/>
      <c r="J27" s="596"/>
      <c r="K27" s="596"/>
      <c r="L27" s="596"/>
      <c r="M27" s="596"/>
      <c r="N27" s="36"/>
    </row>
    <row r="28" spans="1:14" ht="27.75" customHeight="1" x14ac:dyDescent="0.35">
      <c r="A28" s="80"/>
      <c r="B28" s="596" t="s">
        <v>438</v>
      </c>
      <c r="C28" s="596"/>
      <c r="D28" s="596"/>
      <c r="E28" s="596"/>
      <c r="F28" s="596"/>
      <c r="G28" s="596"/>
      <c r="H28" s="596"/>
      <c r="I28" s="596"/>
      <c r="J28" s="596"/>
      <c r="K28" s="596"/>
      <c r="L28" s="596"/>
      <c r="M28" s="596"/>
      <c r="N28" s="36"/>
    </row>
    <row r="29" spans="1:14" ht="15" customHeight="1" x14ac:dyDescent="0.35">
      <c r="B29" s="73"/>
      <c r="C29" s="73"/>
      <c r="D29" s="73"/>
      <c r="E29" s="73"/>
      <c r="F29" s="73"/>
      <c r="G29" s="73"/>
      <c r="H29" s="73"/>
      <c r="I29" s="73"/>
      <c r="J29" s="73"/>
      <c r="K29" s="73"/>
      <c r="L29" s="73"/>
      <c r="M29" s="73"/>
    </row>
    <row r="30" spans="1:14" ht="15" customHeight="1" x14ac:dyDescent="0.35">
      <c r="B30" s="45" t="s">
        <v>86</v>
      </c>
      <c r="C30" s="45"/>
      <c r="D30" s="45"/>
      <c r="E30" s="89" t="s">
        <v>89</v>
      </c>
      <c r="F30" s="45"/>
      <c r="G30" s="45" t="s">
        <v>87</v>
      </c>
      <c r="H30" s="90"/>
      <c r="I30" s="90"/>
      <c r="J30" s="90"/>
      <c r="K30" s="90"/>
      <c r="L30" s="90"/>
      <c r="M30" s="90"/>
    </row>
    <row r="31" spans="1:14" ht="15" customHeight="1" x14ac:dyDescent="0.35">
      <c r="B31" s="91" t="s">
        <v>439</v>
      </c>
      <c r="C31" s="73"/>
      <c r="D31" s="73"/>
      <c r="E31" s="73"/>
      <c r="F31" s="73"/>
      <c r="G31" s="73"/>
      <c r="H31" s="73"/>
      <c r="I31" s="73"/>
      <c r="J31" s="73"/>
      <c r="K31" s="73"/>
      <c r="L31" s="73"/>
      <c r="M31" s="73"/>
    </row>
    <row r="32" spans="1:14" ht="29.25" customHeight="1" x14ac:dyDescent="0.35">
      <c r="B32" s="595" t="s">
        <v>277</v>
      </c>
      <c r="C32" s="595"/>
      <c r="D32" s="595"/>
      <c r="E32" s="206">
        <v>2E-3</v>
      </c>
      <c r="F32" s="33" t="s">
        <v>102</v>
      </c>
      <c r="G32" s="595" t="s">
        <v>440</v>
      </c>
      <c r="H32" s="599"/>
      <c r="I32" s="599"/>
      <c r="J32" s="599"/>
      <c r="K32" s="599"/>
      <c r="L32" s="599"/>
      <c r="M32" s="599"/>
    </row>
    <row r="33" spans="2:13" ht="15" customHeight="1" x14ac:dyDescent="0.35">
      <c r="B33" s="93" t="s">
        <v>441</v>
      </c>
      <c r="C33" s="94"/>
      <c r="D33" s="94"/>
      <c r="E33" s="95">
        <v>69473.684210526306</v>
      </c>
      <c r="F33" s="94" t="s">
        <v>84</v>
      </c>
      <c r="G33" s="93" t="s">
        <v>1208</v>
      </c>
      <c r="H33" s="94"/>
      <c r="I33" s="94"/>
      <c r="J33" s="94"/>
      <c r="K33" s="94"/>
      <c r="L33" s="94"/>
      <c r="M33" s="94"/>
    </row>
    <row r="34" spans="2:13" ht="26.25" customHeight="1" x14ac:dyDescent="0.35">
      <c r="B34" s="595" t="s">
        <v>442</v>
      </c>
      <c r="C34" s="595"/>
      <c r="D34" s="595"/>
      <c r="E34" s="96">
        <f>E32*E33*60/7000</f>
        <v>1.1909774436090224</v>
      </c>
      <c r="F34" s="73" t="s">
        <v>164</v>
      </c>
      <c r="G34" s="33" t="str">
        <f>CONCATENATE("= ",E32," gr/dscf x ",TEXT(E33,"0,000")," scfm x 60 minutes/hour / 7000 gr/lb")</f>
        <v>= 0.002 gr/dscf x 69,474 scfm x 60 minutes/hour / 7000 gr/lb</v>
      </c>
      <c r="H34" s="73"/>
      <c r="I34" s="73"/>
      <c r="J34" s="73"/>
      <c r="K34" s="73"/>
      <c r="L34" s="73"/>
      <c r="M34" s="73"/>
    </row>
    <row r="35" spans="2:13" ht="15" customHeight="1" x14ac:dyDescent="0.35">
      <c r="B35" s="33" t="s">
        <v>443</v>
      </c>
      <c r="E35" s="98">
        <f>E34/$G$11</f>
        <v>8.3577364463791048E-2</v>
      </c>
      <c r="F35" s="99" t="s">
        <v>118</v>
      </c>
      <c r="G35" s="595" t="str">
        <f>CONCATENATE("= ",TEXT(E34,"0.00")," lb filt. PM/hr / ",TEXT(G11,"0.0")," ton/hr")</f>
        <v>= 1.19 lb filt. PM/hr / 14.3 ton/hr</v>
      </c>
      <c r="H35" s="599"/>
      <c r="I35" s="599"/>
      <c r="J35" s="599"/>
      <c r="K35" s="599"/>
      <c r="L35" s="599"/>
      <c r="M35" s="599"/>
    </row>
    <row r="36" spans="2:13" ht="15" customHeight="1" x14ac:dyDescent="0.35">
      <c r="B36" s="93" t="s">
        <v>444</v>
      </c>
      <c r="C36" s="93"/>
      <c r="D36" s="93"/>
      <c r="E36" s="257">
        <f>0.26/0.9</f>
        <v>0.28888888888888892</v>
      </c>
      <c r="F36" s="97"/>
      <c r="G36" s="597" t="s">
        <v>445</v>
      </c>
      <c r="H36" s="618"/>
      <c r="I36" s="618"/>
      <c r="J36" s="618"/>
      <c r="K36" s="618"/>
      <c r="L36" s="618"/>
      <c r="M36" s="618"/>
    </row>
    <row r="37" spans="2:13" ht="15" customHeight="1" x14ac:dyDescent="0.35">
      <c r="B37" s="93" t="s">
        <v>446</v>
      </c>
      <c r="C37" s="93"/>
      <c r="D37" s="93"/>
      <c r="E37" s="257">
        <f>0.32/0.9</f>
        <v>0.35555555555555557</v>
      </c>
      <c r="F37" s="97"/>
      <c r="G37" s="618"/>
      <c r="H37" s="618"/>
      <c r="I37" s="618"/>
      <c r="J37" s="618"/>
      <c r="K37" s="618"/>
      <c r="L37" s="618"/>
      <c r="M37" s="618"/>
    </row>
    <row r="38" spans="2:13" ht="15" customHeight="1" x14ac:dyDescent="0.35">
      <c r="B38" s="93" t="s">
        <v>447</v>
      </c>
      <c r="C38" s="93"/>
      <c r="D38" s="93"/>
      <c r="E38" s="257">
        <f>0.32/0.9</f>
        <v>0.35555555555555557</v>
      </c>
      <c r="F38" s="97"/>
      <c r="G38" s="618"/>
      <c r="H38" s="618"/>
      <c r="I38" s="618"/>
      <c r="J38" s="618"/>
      <c r="K38" s="618"/>
      <c r="L38" s="618"/>
      <c r="M38" s="618"/>
    </row>
    <row r="39" spans="2:13" ht="15" customHeight="1" x14ac:dyDescent="0.35">
      <c r="B39" s="93" t="s">
        <v>104</v>
      </c>
      <c r="C39" s="93"/>
      <c r="D39" s="93"/>
      <c r="E39" s="97">
        <f>SUM(E37:E38)</f>
        <v>0.71111111111111114</v>
      </c>
      <c r="F39" s="97"/>
      <c r="G39" s="618"/>
      <c r="H39" s="618"/>
      <c r="I39" s="618"/>
      <c r="J39" s="618"/>
      <c r="K39" s="618"/>
      <c r="L39" s="618"/>
      <c r="M39" s="618"/>
    </row>
    <row r="40" spans="2:13" ht="15" customHeight="1" x14ac:dyDescent="0.35">
      <c r="B40" s="93" t="s">
        <v>106</v>
      </c>
      <c r="C40" s="93"/>
      <c r="D40" s="93"/>
      <c r="E40" s="97">
        <f>E38</f>
        <v>0.35555555555555557</v>
      </c>
      <c r="F40" s="97"/>
      <c r="G40" s="618"/>
      <c r="H40" s="618"/>
      <c r="I40" s="618"/>
      <c r="J40" s="618"/>
      <c r="K40" s="618"/>
      <c r="L40" s="618"/>
      <c r="M40" s="618"/>
    </row>
    <row r="41" spans="2:13" ht="15" customHeight="1" x14ac:dyDescent="0.35">
      <c r="B41" s="33" t="s">
        <v>448</v>
      </c>
      <c r="E41" s="191">
        <f>E35*E39</f>
        <v>5.943279250758475E-2</v>
      </c>
      <c r="F41" s="33" t="s">
        <v>118</v>
      </c>
      <c r="G41" s="595" t="str">
        <f>CONCATENATE("= ",TEXT($E$35,"0.000")," lb filt. PM/ton x ",TEXT(E39,"0.00")," filt. PM10/filt. PM")</f>
        <v>= 0.084 lb filt. PM/ton x 0.71 filt. PM10/filt. PM</v>
      </c>
      <c r="H41" s="599"/>
      <c r="I41" s="599"/>
      <c r="J41" s="599"/>
      <c r="K41" s="599"/>
      <c r="L41" s="599"/>
      <c r="M41" s="599"/>
    </row>
    <row r="42" spans="2:13" ht="15" customHeight="1" x14ac:dyDescent="0.35">
      <c r="B42" s="93" t="s">
        <v>449</v>
      </c>
      <c r="C42" s="93"/>
      <c r="D42" s="93"/>
      <c r="E42" s="192">
        <f>E35*E40</f>
        <v>2.9716396253792375E-2</v>
      </c>
      <c r="F42" s="93" t="s">
        <v>118</v>
      </c>
      <c r="G42" s="597" t="str">
        <f>CONCATENATE("= ",TEXT($E$35,"0.000")," lb filt. PM/ton x ",TEXT(E40,"0.00")," filt. PM2.5/filt. PM")</f>
        <v>= 0.084 lb filt. PM/ton x 0.36 filt. PM2.5/filt. PM</v>
      </c>
      <c r="H42" s="598"/>
      <c r="I42" s="598"/>
      <c r="J42" s="598"/>
      <c r="K42" s="598"/>
      <c r="L42" s="598"/>
      <c r="M42" s="598"/>
    </row>
    <row r="43" spans="2:13" ht="30" customHeight="1" x14ac:dyDescent="0.35">
      <c r="B43" s="33" t="s">
        <v>450</v>
      </c>
      <c r="E43" s="107">
        <v>0.13</v>
      </c>
      <c r="F43" s="33" t="s">
        <v>118</v>
      </c>
      <c r="G43" s="595" t="s">
        <v>451</v>
      </c>
      <c r="H43" s="599"/>
      <c r="I43" s="599"/>
      <c r="J43" s="599"/>
      <c r="K43" s="599"/>
      <c r="L43" s="599"/>
      <c r="M43" s="599"/>
    </row>
    <row r="44" spans="2:13" ht="15" customHeight="1" x14ac:dyDescent="0.35">
      <c r="B44" s="93" t="s">
        <v>452</v>
      </c>
      <c r="C44" s="93"/>
      <c r="D44" s="93"/>
      <c r="E44" s="462">
        <f>SUM(E41,E43)</f>
        <v>0.18943279250758477</v>
      </c>
      <c r="F44" s="104" t="s">
        <v>118</v>
      </c>
      <c r="G44" s="597" t="str">
        <f>CONCATENATE("= ",TEXT(E41,"0.000")," lb filt. PM10/ton"," + ",TEXT($E$43,"0.00")," lb cond. PM/ton")</f>
        <v>= 0.059 lb filt. PM10/ton + 0.13 lb cond. PM/ton</v>
      </c>
      <c r="H44" s="598"/>
      <c r="I44" s="598"/>
      <c r="J44" s="598"/>
      <c r="K44" s="598"/>
      <c r="L44" s="598"/>
      <c r="M44" s="598"/>
    </row>
    <row r="45" spans="2:13" ht="15" customHeight="1" x14ac:dyDescent="0.35">
      <c r="B45" s="33" t="s">
        <v>453</v>
      </c>
      <c r="E45" s="463">
        <f>SUM(E42,E43)</f>
        <v>0.15971639625379239</v>
      </c>
      <c r="F45" s="106" t="s">
        <v>118</v>
      </c>
      <c r="G45" s="595" t="str">
        <f>CONCATENATE("= ",TEXT(E42,"0.000")," lb filt. PM2.5/ton"," + ",TEXT($E$43,"0.00")," lb cond. PM/ton")</f>
        <v>= 0.030 lb filt. PM2.5/ton + 0.13 lb cond. PM/ton</v>
      </c>
      <c r="H45" s="599"/>
      <c r="I45" s="599"/>
      <c r="J45" s="599"/>
      <c r="K45" s="599"/>
      <c r="L45" s="599"/>
      <c r="M45" s="599"/>
    </row>
    <row r="46" spans="2:13" ht="26.25" customHeight="1" x14ac:dyDescent="0.35">
      <c r="B46" s="597" t="s">
        <v>284</v>
      </c>
      <c r="C46" s="597"/>
      <c r="D46" s="597"/>
      <c r="E46" s="312">
        <v>0.98</v>
      </c>
      <c r="F46" s="310" t="s">
        <v>88</v>
      </c>
      <c r="G46" s="597" t="s">
        <v>454</v>
      </c>
      <c r="H46" s="598"/>
      <c r="I46" s="598"/>
      <c r="J46" s="598"/>
      <c r="K46" s="598"/>
      <c r="L46" s="598"/>
      <c r="M46" s="598"/>
    </row>
    <row r="47" spans="2:13" ht="26.25" customHeight="1" x14ac:dyDescent="0.35">
      <c r="B47" s="595" t="s">
        <v>286</v>
      </c>
      <c r="C47" s="595"/>
      <c r="D47" s="595"/>
      <c r="E47" s="315">
        <f>E35/(1-E46)</f>
        <v>4.1788682231895491</v>
      </c>
      <c r="F47" s="33" t="s">
        <v>118</v>
      </c>
      <c r="G47" s="595" t="str">
        <f>CONCATENATE("= ",TEXT(E35,"0.000")," lb/ton controlled Filt. PM/ton / (1- 98% control efficiency)")</f>
        <v>= 0.084 lb/ton controlled Filt. PM/ton / (1- 98% control efficiency)</v>
      </c>
      <c r="H47" s="599"/>
      <c r="I47" s="599"/>
      <c r="J47" s="599"/>
      <c r="K47" s="599"/>
      <c r="L47" s="599"/>
      <c r="M47" s="599"/>
    </row>
    <row r="48" spans="2:13" ht="26.25" customHeight="1" x14ac:dyDescent="0.35">
      <c r="B48" s="597" t="s">
        <v>455</v>
      </c>
      <c r="C48" s="597"/>
      <c r="D48" s="597"/>
      <c r="E48" s="314">
        <f>E41/(1-E46)</f>
        <v>2.9716396253792348</v>
      </c>
      <c r="F48" s="93" t="s">
        <v>118</v>
      </c>
      <c r="G48" s="597" t="str">
        <f>CONCATENATE("= ",TEXT(E41,"0.000")," lb/ton controlled Filt. PM10/ton / (1- 98% control efficiency)")</f>
        <v>= 0.059 lb/ton controlled Filt. PM10/ton / (1- 98% control efficiency)</v>
      </c>
      <c r="H48" s="598"/>
      <c r="I48" s="598"/>
      <c r="J48" s="598"/>
      <c r="K48" s="598"/>
      <c r="L48" s="598"/>
      <c r="M48" s="598"/>
    </row>
    <row r="49" spans="2:13" ht="26.25" customHeight="1" x14ac:dyDescent="0.35">
      <c r="B49" s="595" t="s">
        <v>456</v>
      </c>
      <c r="C49" s="595"/>
      <c r="D49" s="595"/>
      <c r="E49" s="315">
        <f>E42/(1-E46)</f>
        <v>1.4858198126896174</v>
      </c>
      <c r="F49" s="33" t="s">
        <v>118</v>
      </c>
      <c r="G49" s="595" t="str">
        <f>CONCATENATE("= ",TEXT(E42,"0.000")," lb/ton controlled Filt. PM10/ton / (1- 98% control efficiency)")</f>
        <v>= 0.030 lb/ton controlled Filt. PM10/ton / (1- 98% control efficiency)</v>
      </c>
      <c r="H49" s="599"/>
      <c r="I49" s="599"/>
      <c r="J49" s="599"/>
      <c r="K49" s="599"/>
      <c r="L49" s="599"/>
      <c r="M49" s="599"/>
    </row>
    <row r="50" spans="2:13" ht="15" customHeight="1" x14ac:dyDescent="0.35">
      <c r="E50" s="76"/>
      <c r="F50" s="78"/>
      <c r="G50" s="78"/>
    </row>
    <row r="51" spans="2:13" ht="15" customHeight="1" x14ac:dyDescent="0.35">
      <c r="B51" s="91" t="s">
        <v>457</v>
      </c>
      <c r="C51" s="73"/>
      <c r="D51" s="73"/>
      <c r="E51" s="73"/>
      <c r="F51" s="73"/>
      <c r="G51" s="73"/>
      <c r="H51" s="73"/>
      <c r="I51" s="73"/>
      <c r="J51" s="73"/>
      <c r="K51" s="73"/>
      <c r="L51" s="73"/>
      <c r="M51" s="73"/>
    </row>
    <row r="52" spans="2:13" ht="29.25" customHeight="1" x14ac:dyDescent="0.35">
      <c r="B52" s="595" t="s">
        <v>277</v>
      </c>
      <c r="C52" s="595"/>
      <c r="D52" s="595"/>
      <c r="E52" s="206">
        <v>2E-3</v>
      </c>
      <c r="F52" s="33" t="s">
        <v>102</v>
      </c>
      <c r="G52" s="595" t="s">
        <v>440</v>
      </c>
      <c r="H52" s="599"/>
      <c r="I52" s="599"/>
      <c r="J52" s="599"/>
      <c r="K52" s="599"/>
      <c r="L52" s="599"/>
      <c r="M52" s="599"/>
    </row>
    <row r="53" spans="2:13" ht="15" customHeight="1" x14ac:dyDescent="0.35">
      <c r="B53" s="93" t="s">
        <v>458</v>
      </c>
      <c r="C53" s="94"/>
      <c r="D53" s="94"/>
      <c r="E53" s="95">
        <v>104210.52631578948</v>
      </c>
      <c r="F53" s="94" t="s">
        <v>84</v>
      </c>
      <c r="G53" s="572" t="s">
        <v>1207</v>
      </c>
      <c r="H53" s="94"/>
      <c r="I53" s="94"/>
      <c r="J53" s="94"/>
      <c r="K53" s="94"/>
      <c r="L53" s="94"/>
      <c r="M53" s="94"/>
    </row>
    <row r="54" spans="2:13" ht="26.25" customHeight="1" x14ac:dyDescent="0.35">
      <c r="B54" s="595" t="s">
        <v>459</v>
      </c>
      <c r="C54" s="595"/>
      <c r="D54" s="595"/>
      <c r="E54" s="96">
        <f>E52*E53*60/7000</f>
        <v>1.7864661654135339</v>
      </c>
      <c r="F54" s="73" t="s">
        <v>164</v>
      </c>
      <c r="G54" s="33" t="str">
        <f>CONCATENATE("= ",E52," gr/dscf x ",TEXT(E53,"0,000")," scfm x 60 minutes/hour / 7000 gr/lb")</f>
        <v>= 0.002 gr/dscf x 104,211 scfm x 60 minutes/hour / 7000 gr/lb</v>
      </c>
      <c r="H54" s="73"/>
      <c r="I54" s="73"/>
      <c r="J54" s="73"/>
      <c r="K54" s="73"/>
      <c r="L54" s="73"/>
      <c r="M54" s="73"/>
    </row>
    <row r="55" spans="2:13" ht="29.25" customHeight="1" x14ac:dyDescent="0.35">
      <c r="B55" s="597" t="s">
        <v>460</v>
      </c>
      <c r="C55" s="597"/>
      <c r="D55" s="597"/>
      <c r="E55" s="551">
        <f>100000/(100000+65000)</f>
        <v>0.60606060606060608</v>
      </c>
      <c r="F55" s="94"/>
      <c r="G55" s="597" t="s">
        <v>461</v>
      </c>
      <c r="H55" s="597"/>
      <c r="I55" s="597"/>
      <c r="J55" s="597"/>
      <c r="K55" s="597"/>
      <c r="L55" s="597"/>
      <c r="M55" s="597"/>
    </row>
    <row r="56" spans="2:13" ht="33" customHeight="1" x14ac:dyDescent="0.35">
      <c r="B56" s="33" t="s">
        <v>443</v>
      </c>
      <c r="E56" s="98">
        <f>E54*E55/$G$11</f>
        <v>7.5979422239810052E-2</v>
      </c>
      <c r="F56" s="99" t="s">
        <v>118</v>
      </c>
      <c r="G56" s="595" t="str">
        <f>CONCATENATE("= ",TEXT(E54,"0.00")," lb filt. PM/hr from Hot Baghouse #3 x ",TEXT(E55,"0.0%")," flow cont. for Melting Furnace #2 / ",TEXT($G$11,"0.0")," ton/hr")</f>
        <v>= 1.79 lb filt. PM/hr from Hot Baghouse #3 x 60.6% flow cont. for Melting Furnace #2 / 14.3 ton/hr</v>
      </c>
      <c r="H56" s="599"/>
      <c r="I56" s="599"/>
      <c r="J56" s="599"/>
      <c r="K56" s="599"/>
      <c r="L56" s="599"/>
      <c r="M56" s="599"/>
    </row>
    <row r="57" spans="2:13" ht="15" customHeight="1" x14ac:dyDescent="0.35">
      <c r="B57" s="93" t="s">
        <v>448</v>
      </c>
      <c r="C57" s="93"/>
      <c r="D57" s="93"/>
      <c r="E57" s="192">
        <f>E56*$E$39</f>
        <v>5.4029811370531595E-2</v>
      </c>
      <c r="F57" s="93" t="s">
        <v>118</v>
      </c>
      <c r="G57" s="597" t="str">
        <f>CONCATENATE("= ",TEXT(E56,"0.000")," lb filt. PM/ton x ",TEXT($E$39,"0.00")," filt. PM10/filt. PM")</f>
        <v>= 0.076 lb filt. PM/ton x 0.71 filt. PM10/filt. PM</v>
      </c>
      <c r="H57" s="598"/>
      <c r="I57" s="598"/>
      <c r="J57" s="598"/>
      <c r="K57" s="598"/>
      <c r="L57" s="598"/>
      <c r="M57" s="598"/>
    </row>
    <row r="58" spans="2:13" ht="15" customHeight="1" x14ac:dyDescent="0.35">
      <c r="B58" s="33" t="s">
        <v>449</v>
      </c>
      <c r="E58" s="191">
        <f>E56*$E$40</f>
        <v>2.7014905685265798E-2</v>
      </c>
      <c r="F58" s="33" t="s">
        <v>118</v>
      </c>
      <c r="G58" s="595" t="str">
        <f>CONCATENATE("= ",TEXT(E56,"0.000")," lb filt. PM/ton x ",TEXT(E40,"0.00")," filt. PM2.5/filt. PM")</f>
        <v>= 0.076 lb filt. PM/ton x 0.36 filt. PM2.5/filt. PM</v>
      </c>
      <c r="H58" s="599"/>
      <c r="I58" s="599"/>
      <c r="J58" s="599"/>
      <c r="K58" s="599"/>
      <c r="L58" s="599"/>
      <c r="M58" s="599"/>
    </row>
    <row r="59" spans="2:13" ht="30" customHeight="1" x14ac:dyDescent="0.35">
      <c r="B59" s="93" t="s">
        <v>450</v>
      </c>
      <c r="C59" s="93"/>
      <c r="D59" s="93"/>
      <c r="E59" s="100">
        <v>0.13</v>
      </c>
      <c r="F59" s="93" t="s">
        <v>118</v>
      </c>
      <c r="G59" s="597" t="s">
        <v>451</v>
      </c>
      <c r="H59" s="598"/>
      <c r="I59" s="598"/>
      <c r="J59" s="598"/>
      <c r="K59" s="598"/>
      <c r="L59" s="598"/>
      <c r="M59" s="598"/>
    </row>
    <row r="60" spans="2:13" ht="15" customHeight="1" x14ac:dyDescent="0.35">
      <c r="B60" s="33" t="s">
        <v>452</v>
      </c>
      <c r="E60" s="463">
        <f>SUM(E57,E59)</f>
        <v>0.18402981137053159</v>
      </c>
      <c r="F60" s="106" t="s">
        <v>118</v>
      </c>
      <c r="G60" s="595" t="str">
        <f>CONCATENATE("= ",TEXT(E57,"0.000")," lb filt. PM10/ton"," + ",TEXT($E$43,"0.00")," lb cond. PM/ton")</f>
        <v>= 0.054 lb filt. PM10/ton + 0.13 lb cond. PM/ton</v>
      </c>
      <c r="H60" s="599"/>
      <c r="I60" s="599"/>
      <c r="J60" s="599"/>
      <c r="K60" s="599"/>
      <c r="L60" s="599"/>
      <c r="M60" s="599"/>
    </row>
    <row r="61" spans="2:13" ht="15" customHeight="1" x14ac:dyDescent="0.35">
      <c r="B61" s="93" t="s">
        <v>453</v>
      </c>
      <c r="C61" s="93"/>
      <c r="D61" s="93"/>
      <c r="E61" s="462">
        <f>SUM(E58,E59)</f>
        <v>0.1570149056852658</v>
      </c>
      <c r="F61" s="104" t="s">
        <v>118</v>
      </c>
      <c r="G61" s="597" t="str">
        <f>CONCATENATE("= ",TEXT(E58,"0.000")," lb filt. PM2.5/ton"," + ",TEXT($E$43,"0.00")," lb cond. PM/ton")</f>
        <v>= 0.027 lb filt. PM2.5/ton + 0.13 lb cond. PM/ton</v>
      </c>
      <c r="H61" s="598"/>
      <c r="I61" s="598"/>
      <c r="J61" s="598"/>
      <c r="K61" s="598"/>
      <c r="L61" s="598"/>
      <c r="M61" s="598"/>
    </row>
    <row r="62" spans="2:13" ht="26.25" customHeight="1" x14ac:dyDescent="0.35">
      <c r="B62" s="595" t="s">
        <v>284</v>
      </c>
      <c r="C62" s="595"/>
      <c r="D62" s="595"/>
      <c r="E62" s="317">
        <v>0.98</v>
      </c>
      <c r="F62" s="318" t="s">
        <v>88</v>
      </c>
      <c r="G62" s="595" t="s">
        <v>454</v>
      </c>
      <c r="H62" s="599"/>
      <c r="I62" s="599"/>
      <c r="J62" s="599"/>
      <c r="K62" s="599"/>
      <c r="L62" s="599"/>
      <c r="M62" s="599"/>
    </row>
    <row r="63" spans="2:13" ht="26.25" customHeight="1" x14ac:dyDescent="0.35">
      <c r="B63" s="597" t="s">
        <v>286</v>
      </c>
      <c r="C63" s="597"/>
      <c r="D63" s="597"/>
      <c r="E63" s="314">
        <f>E56/(1-E62)</f>
        <v>3.7989711119904994</v>
      </c>
      <c r="F63" s="93" t="s">
        <v>118</v>
      </c>
      <c r="G63" s="597" t="str">
        <f>CONCATENATE("= ",TEXT(E56,"0.000")," lb/ton controlled Filt. PM/ton / (1- 98% control efficiency)")</f>
        <v>= 0.076 lb/ton controlled Filt. PM/ton / (1- 98% control efficiency)</v>
      </c>
      <c r="H63" s="598"/>
      <c r="I63" s="598"/>
      <c r="J63" s="598"/>
      <c r="K63" s="598"/>
      <c r="L63" s="598"/>
      <c r="M63" s="598"/>
    </row>
    <row r="64" spans="2:13" ht="26.25" customHeight="1" x14ac:dyDescent="0.35">
      <c r="B64" s="595" t="s">
        <v>455</v>
      </c>
      <c r="C64" s="595"/>
      <c r="D64" s="595"/>
      <c r="E64" s="315">
        <f>E57/(1-E62)</f>
        <v>2.7014905685265775</v>
      </c>
      <c r="F64" s="33" t="s">
        <v>118</v>
      </c>
      <c r="G64" s="595" t="str">
        <f>CONCATENATE("= ",TEXT(E57,"0.000")," lb/ton controlled Filt. PM10/ton / (1- 98% control efficiency)")</f>
        <v>= 0.054 lb/ton controlled Filt. PM10/ton / (1- 98% control efficiency)</v>
      </c>
      <c r="H64" s="599"/>
      <c r="I64" s="599"/>
      <c r="J64" s="599"/>
      <c r="K64" s="599"/>
      <c r="L64" s="599"/>
      <c r="M64" s="599"/>
    </row>
    <row r="65" spans="1:14" ht="26.25" customHeight="1" x14ac:dyDescent="0.35">
      <c r="B65" s="597" t="s">
        <v>456</v>
      </c>
      <c r="C65" s="597"/>
      <c r="D65" s="597"/>
      <c r="E65" s="314">
        <f>E58/(1-E62)</f>
        <v>1.3507452842632888</v>
      </c>
      <c r="F65" s="93" t="s">
        <v>118</v>
      </c>
      <c r="G65" s="597" t="str">
        <f>CONCATENATE("= ",TEXT(E58,"0.000")," lb/ton controlled Filt. PM10/ton / (1- 98% control efficiency)")</f>
        <v>= 0.027 lb/ton controlled Filt. PM10/ton / (1- 98% control efficiency)</v>
      </c>
      <c r="H65" s="598"/>
      <c r="I65" s="598"/>
      <c r="J65" s="598"/>
      <c r="K65" s="598"/>
      <c r="L65" s="598"/>
      <c r="M65" s="598"/>
    </row>
    <row r="66" spans="1:14" ht="15" customHeight="1" x14ac:dyDescent="0.35">
      <c r="E66" s="76"/>
      <c r="F66" s="78"/>
      <c r="G66" s="78"/>
    </row>
    <row r="67" spans="1:14" ht="15" customHeight="1" x14ac:dyDescent="0.35">
      <c r="A67" s="74" t="s">
        <v>1046</v>
      </c>
      <c r="B67" s="74"/>
      <c r="C67" s="75"/>
    </row>
    <row r="68" spans="1:14" ht="42.75" customHeight="1" x14ac:dyDescent="0.35">
      <c r="A68" s="80" t="s">
        <v>91</v>
      </c>
      <c r="B68" s="596" t="s">
        <v>462</v>
      </c>
      <c r="C68" s="596"/>
      <c r="D68" s="596"/>
      <c r="E68" s="596"/>
      <c r="F68" s="596"/>
      <c r="G68" s="596"/>
      <c r="H68" s="596"/>
      <c r="I68" s="596"/>
      <c r="J68" s="596"/>
      <c r="K68" s="596"/>
      <c r="L68" s="596"/>
      <c r="M68" s="596"/>
      <c r="N68" s="36"/>
    </row>
    <row r="69" spans="1:14" ht="15" customHeight="1" x14ac:dyDescent="0.35">
      <c r="B69" s="73"/>
      <c r="C69" s="73"/>
      <c r="D69" s="73"/>
      <c r="E69" s="73"/>
      <c r="F69" s="73"/>
      <c r="G69" s="73"/>
      <c r="H69" s="73"/>
      <c r="I69" s="73"/>
      <c r="J69" s="73"/>
      <c r="K69" s="73"/>
      <c r="L69" s="73"/>
      <c r="M69" s="73"/>
    </row>
    <row r="70" spans="1:14" ht="15" customHeight="1" x14ac:dyDescent="0.35">
      <c r="B70" s="45" t="s">
        <v>86</v>
      </c>
      <c r="C70" s="45"/>
      <c r="D70" s="45"/>
      <c r="E70" s="89" t="s">
        <v>89</v>
      </c>
      <c r="F70" s="45"/>
      <c r="G70" s="45" t="s">
        <v>87</v>
      </c>
      <c r="H70" s="90"/>
      <c r="I70" s="90"/>
      <c r="J70" s="90"/>
      <c r="K70" s="90"/>
      <c r="L70" s="90"/>
      <c r="M70" s="90"/>
    </row>
    <row r="71" spans="1:14" ht="15" customHeight="1" x14ac:dyDescent="0.35">
      <c r="B71" s="109" t="s">
        <v>167</v>
      </c>
      <c r="C71" s="110"/>
      <c r="D71" s="110"/>
      <c r="E71" s="73"/>
      <c r="F71" s="73"/>
      <c r="G71" s="73"/>
      <c r="H71" s="73"/>
      <c r="I71" s="73"/>
      <c r="J71" s="73"/>
      <c r="K71" s="73"/>
      <c r="L71" s="73"/>
      <c r="M71" s="73"/>
    </row>
    <row r="72" spans="1:14" ht="28.5" customHeight="1" x14ac:dyDescent="0.35">
      <c r="B72" s="595" t="s">
        <v>295</v>
      </c>
      <c r="C72" s="618"/>
      <c r="D72" s="620"/>
      <c r="E72" s="259">
        <v>2.9699489876498036E-2</v>
      </c>
      <c r="F72" s="99" t="s">
        <v>118</v>
      </c>
      <c r="G72" s="595" t="s">
        <v>463</v>
      </c>
      <c r="H72" s="599"/>
      <c r="I72" s="599"/>
      <c r="J72" s="599"/>
      <c r="K72" s="599"/>
      <c r="L72" s="599"/>
      <c r="M72" s="599"/>
    </row>
    <row r="73" spans="1:14" ht="28.5" customHeight="1" x14ac:dyDescent="0.35">
      <c r="B73" s="597" t="s">
        <v>297</v>
      </c>
      <c r="C73" s="597"/>
      <c r="D73" s="597"/>
      <c r="E73" s="312">
        <v>0.9</v>
      </c>
      <c r="F73" s="310" t="s">
        <v>88</v>
      </c>
      <c r="G73" s="597" t="s">
        <v>298</v>
      </c>
      <c r="H73" s="598"/>
      <c r="I73" s="598"/>
      <c r="J73" s="598"/>
      <c r="K73" s="598"/>
      <c r="L73" s="598"/>
      <c r="M73" s="598"/>
    </row>
    <row r="74" spans="1:14" ht="28.5" customHeight="1" x14ac:dyDescent="0.35">
      <c r="B74" s="595" t="s">
        <v>299</v>
      </c>
      <c r="C74" s="618"/>
      <c r="D74" s="618"/>
      <c r="E74" s="96">
        <f>E72/(1-E73)</f>
        <v>0.29699489876498042</v>
      </c>
      <c r="F74" s="96" t="s">
        <v>118</v>
      </c>
      <c r="G74" s="595" t="str">
        <f>_xlfn.CONCAT(TEXT(E72,"0.000")," lb HCl/ton / (1 -  ",TEXT(E73,"0.00")," cont. eff.) = 
",TEXT(E74,"0.00")," lb uncont. HCl/ton")</f>
        <v>0.030 lb HCl/ton / (1 -  0.90 cont. eff.) = 
0.30 lb uncont. HCl/ton</v>
      </c>
      <c r="H74" s="599"/>
      <c r="I74" s="599"/>
      <c r="J74" s="599"/>
      <c r="K74" s="599"/>
      <c r="L74" s="599"/>
      <c r="M74" s="599"/>
    </row>
    <row r="75" spans="1:14" ht="15" customHeight="1" x14ac:dyDescent="0.35">
      <c r="E75" s="76"/>
      <c r="F75" s="78"/>
      <c r="G75" s="78"/>
    </row>
    <row r="76" spans="1:14" ht="15" customHeight="1" x14ac:dyDescent="0.35">
      <c r="A76" s="74" t="s">
        <v>1047</v>
      </c>
      <c r="B76" s="74"/>
      <c r="C76" s="75"/>
    </row>
    <row r="77" spans="1:14" s="40" customFormat="1" ht="30" customHeight="1" x14ac:dyDescent="0.35">
      <c r="A77" s="33" t="s">
        <v>91</v>
      </c>
      <c r="B77" s="579" t="s">
        <v>464</v>
      </c>
      <c r="C77" s="579"/>
      <c r="D77" s="579"/>
      <c r="E77" s="579"/>
      <c r="F77" s="579"/>
      <c r="G77" s="579"/>
      <c r="H77" s="579"/>
      <c r="I77" s="579"/>
      <c r="J77" s="579"/>
      <c r="K77" s="579"/>
      <c r="L77" s="579"/>
      <c r="M77" s="579"/>
      <c r="N77" s="39"/>
    </row>
    <row r="78" spans="1:14" ht="15" customHeight="1" x14ac:dyDescent="0.35">
      <c r="B78" s="73"/>
      <c r="C78" s="73"/>
      <c r="D78" s="73"/>
      <c r="E78" s="73"/>
      <c r="F78" s="73"/>
      <c r="G78" s="73"/>
      <c r="H78" s="73"/>
      <c r="I78" s="73"/>
      <c r="J78" s="73"/>
      <c r="K78" s="73"/>
      <c r="L78" s="73"/>
      <c r="M78" s="73"/>
    </row>
    <row r="79" spans="1:14" ht="15" customHeight="1" x14ac:dyDescent="0.35">
      <c r="B79" s="45" t="s">
        <v>86</v>
      </c>
      <c r="C79" s="45"/>
      <c r="D79" s="45"/>
      <c r="E79" s="89" t="s">
        <v>89</v>
      </c>
      <c r="F79" s="45"/>
      <c r="G79" s="45" t="s">
        <v>87</v>
      </c>
      <c r="H79" s="90"/>
      <c r="I79" s="90"/>
      <c r="J79" s="90"/>
      <c r="K79" s="90"/>
      <c r="L79" s="90"/>
      <c r="M79" s="90"/>
    </row>
    <row r="80" spans="1:14" ht="15" customHeight="1" x14ac:dyDescent="0.35">
      <c r="B80" s="109" t="s">
        <v>167</v>
      </c>
      <c r="C80" s="110"/>
      <c r="D80" s="110"/>
      <c r="E80" s="73"/>
      <c r="F80" s="73"/>
      <c r="G80" s="73"/>
      <c r="H80" s="73"/>
      <c r="I80" s="73"/>
      <c r="J80" s="73"/>
      <c r="K80" s="73"/>
      <c r="L80" s="73"/>
      <c r="M80" s="73"/>
    </row>
    <row r="81" spans="2:13" ht="29.25" customHeight="1" x14ac:dyDescent="0.35">
      <c r="B81" s="595" t="s">
        <v>465</v>
      </c>
      <c r="C81" s="595"/>
      <c r="D81" s="595"/>
      <c r="E81" s="112">
        <v>2.1000000000000001E-4</v>
      </c>
      <c r="F81" s="33" t="s">
        <v>174</v>
      </c>
      <c r="G81" s="595" t="s">
        <v>466</v>
      </c>
      <c r="H81" s="599"/>
      <c r="I81" s="599"/>
      <c r="J81" s="599"/>
      <c r="K81" s="599"/>
      <c r="L81" s="599"/>
      <c r="M81" s="599"/>
    </row>
    <row r="82" spans="2:13" ht="15" customHeight="1" x14ac:dyDescent="0.35">
      <c r="B82" s="33" t="s">
        <v>303</v>
      </c>
      <c r="E82" s="538">
        <f>E81/7000</f>
        <v>3.0000000000000004E-8</v>
      </c>
      <c r="F82" s="96" t="s">
        <v>118</v>
      </c>
      <c r="G82" s="595" t="s">
        <v>1059</v>
      </c>
      <c r="H82" s="595"/>
      <c r="I82" s="595"/>
      <c r="J82" s="595"/>
      <c r="K82" s="595"/>
      <c r="L82" s="595"/>
      <c r="M82" s="595"/>
    </row>
    <row r="83" spans="2:13" ht="25.5" customHeight="1" x14ac:dyDescent="0.35">
      <c r="B83" s="579" t="str">
        <f>Decoater!B66</f>
        <v>1,2,3,4,6,7,8-heptachlorodibenzo-p-dioxin Emission Factor</v>
      </c>
      <c r="C83" s="579"/>
      <c r="D83" s="579"/>
      <c r="E83" s="538">
        <v>1.3740000000000002E-9</v>
      </c>
      <c r="F83" s="96" t="s">
        <v>118</v>
      </c>
      <c r="G83" s="579" t="s">
        <v>1060</v>
      </c>
      <c r="H83" s="579"/>
      <c r="I83" s="579"/>
      <c r="J83" s="579"/>
      <c r="K83" s="579"/>
      <c r="L83" s="579"/>
      <c r="M83" s="579"/>
    </row>
    <row r="84" spans="2:13" ht="25.5" customHeight="1" x14ac:dyDescent="0.35">
      <c r="B84" s="579" t="str">
        <f>Decoater!B67</f>
        <v>1,2,3,4,6,7,8-heptachlorodibenzo-p-furan Emission Factor</v>
      </c>
      <c r="C84" s="579"/>
      <c r="D84" s="579"/>
      <c r="E84" s="538">
        <v>2.4540000000000004E-9</v>
      </c>
      <c r="F84" s="96" t="s">
        <v>118</v>
      </c>
      <c r="G84" s="579" t="s">
        <v>1061</v>
      </c>
      <c r="H84" s="579"/>
      <c r="I84" s="579"/>
      <c r="J84" s="579"/>
      <c r="K84" s="579"/>
      <c r="L84" s="579"/>
      <c r="M84" s="579"/>
    </row>
    <row r="85" spans="2:13" ht="25.5" customHeight="1" x14ac:dyDescent="0.35">
      <c r="B85" s="579" t="str">
        <f>Decoater!B68</f>
        <v>1,2,3,4,7,8,9-heptachlorodibenzo-p-furan Emission Factor</v>
      </c>
      <c r="C85" s="579"/>
      <c r="D85" s="579"/>
      <c r="E85" s="538">
        <v>5.3100000000000013E-10</v>
      </c>
      <c r="F85" s="96" t="s">
        <v>118</v>
      </c>
      <c r="G85" s="579" t="s">
        <v>1062</v>
      </c>
      <c r="H85" s="579"/>
      <c r="I85" s="579"/>
      <c r="J85" s="579"/>
      <c r="K85" s="579"/>
      <c r="L85" s="579"/>
      <c r="M85" s="579"/>
    </row>
    <row r="86" spans="2:13" ht="25.5" customHeight="1" x14ac:dyDescent="0.35">
      <c r="B86" s="579" t="str">
        <f>Decoater!B69</f>
        <v>1,2,3,4,7,8-hexachlorodibenzo-p-dioxin Emission Factor</v>
      </c>
      <c r="C86" s="579"/>
      <c r="D86" s="579"/>
      <c r="E86" s="538">
        <v>5.6400000000000012E-10</v>
      </c>
      <c r="F86" s="96" t="s">
        <v>118</v>
      </c>
      <c r="G86" s="579" t="s">
        <v>1063</v>
      </c>
      <c r="H86" s="579"/>
      <c r="I86" s="579"/>
      <c r="J86" s="579"/>
      <c r="K86" s="579"/>
      <c r="L86" s="579"/>
      <c r="M86" s="579"/>
    </row>
    <row r="87" spans="2:13" ht="25.5" customHeight="1" x14ac:dyDescent="0.35">
      <c r="B87" s="579" t="str">
        <f>Decoater!B70</f>
        <v>1,2,3,4,7,8-hexachlorodibenzo-p-furan Emission Factor</v>
      </c>
      <c r="C87" s="579"/>
      <c r="D87" s="579"/>
      <c r="E87" s="538">
        <v>2.133E-9</v>
      </c>
      <c r="F87" s="96" t="s">
        <v>118</v>
      </c>
      <c r="G87" s="579" t="s">
        <v>1064</v>
      </c>
      <c r="H87" s="579"/>
      <c r="I87" s="579"/>
      <c r="J87" s="579"/>
      <c r="K87" s="579"/>
      <c r="L87" s="579"/>
      <c r="M87" s="579"/>
    </row>
    <row r="88" spans="2:13" ht="25.5" customHeight="1" x14ac:dyDescent="0.35">
      <c r="B88" s="579" t="str">
        <f>Decoater!B71</f>
        <v>1,2,3,6,7,8-hexachlorodibenzo-p-dioxin Emission Factor</v>
      </c>
      <c r="C88" s="579"/>
      <c r="D88" s="579"/>
      <c r="E88" s="538">
        <v>5.7300000000000009E-10</v>
      </c>
      <c r="F88" s="96" t="s">
        <v>118</v>
      </c>
      <c r="G88" s="579" t="s">
        <v>1065</v>
      </c>
      <c r="H88" s="579"/>
      <c r="I88" s="579"/>
      <c r="J88" s="579"/>
      <c r="K88" s="579"/>
      <c r="L88" s="579"/>
      <c r="M88" s="579"/>
    </row>
    <row r="89" spans="2:13" ht="25.5" customHeight="1" x14ac:dyDescent="0.35">
      <c r="B89" s="579" t="str">
        <f>Decoater!B72</f>
        <v>1,2,3,6,7,8-hexachlorodibenzo-p-furan Emission Factor</v>
      </c>
      <c r="C89" s="579"/>
      <c r="D89" s="579"/>
      <c r="E89" s="538">
        <v>1.8240000000000003E-9</v>
      </c>
      <c r="F89" s="96" t="s">
        <v>118</v>
      </c>
      <c r="G89" s="579" t="s">
        <v>1066</v>
      </c>
      <c r="H89" s="579"/>
      <c r="I89" s="579"/>
      <c r="J89" s="579"/>
      <c r="K89" s="579"/>
      <c r="L89" s="579"/>
      <c r="M89" s="579"/>
    </row>
    <row r="90" spans="2:13" ht="25.5" customHeight="1" x14ac:dyDescent="0.35">
      <c r="B90" s="579" t="str">
        <f>Decoater!B73</f>
        <v>1,2,3,7,8,9-hexachlorodibenzo-p-dioxin Emission Factor</v>
      </c>
      <c r="C90" s="579"/>
      <c r="D90" s="579"/>
      <c r="E90" s="538">
        <v>4.4400000000000007E-10</v>
      </c>
      <c r="F90" s="96" t="s">
        <v>118</v>
      </c>
      <c r="G90" s="579" t="s">
        <v>1067</v>
      </c>
      <c r="H90" s="579"/>
      <c r="I90" s="579"/>
      <c r="J90" s="579"/>
      <c r="K90" s="579"/>
      <c r="L90" s="579"/>
      <c r="M90" s="579"/>
    </row>
    <row r="91" spans="2:13" ht="25.5" customHeight="1" x14ac:dyDescent="0.35">
      <c r="B91" s="579" t="str">
        <f>Decoater!B74</f>
        <v>1,2,3,7,8,9-hexachlorodibenzo-p-furan Emission Factor</v>
      </c>
      <c r="C91" s="579"/>
      <c r="D91" s="579"/>
      <c r="E91" s="538">
        <v>5.6100000000000013E-10</v>
      </c>
      <c r="F91" s="96" t="s">
        <v>118</v>
      </c>
      <c r="G91" s="579" t="s">
        <v>1068</v>
      </c>
      <c r="H91" s="579"/>
      <c r="I91" s="579"/>
      <c r="J91" s="579"/>
      <c r="K91" s="579"/>
      <c r="L91" s="579"/>
      <c r="M91" s="579"/>
    </row>
    <row r="92" spans="2:13" ht="25.5" customHeight="1" x14ac:dyDescent="0.35">
      <c r="B92" s="579" t="str">
        <f>Decoater!B75</f>
        <v>1,2,3,7,8-pentachlorodibenzo-p-dioxin Emission Factor</v>
      </c>
      <c r="C92" s="579"/>
      <c r="D92" s="579"/>
      <c r="E92" s="538">
        <v>9.3900000000000017E-10</v>
      </c>
      <c r="F92" s="96" t="s">
        <v>118</v>
      </c>
      <c r="G92" s="579" t="s">
        <v>1069</v>
      </c>
      <c r="H92" s="579"/>
      <c r="I92" s="579"/>
      <c r="J92" s="579"/>
      <c r="K92" s="579"/>
      <c r="L92" s="579"/>
      <c r="M92" s="579"/>
    </row>
    <row r="93" spans="2:13" ht="25.5" customHeight="1" x14ac:dyDescent="0.35">
      <c r="B93" s="579" t="str">
        <f>Decoater!B76</f>
        <v>1,2,3,7,8-pentachlorodibenzo-p-furan Emission Factor</v>
      </c>
      <c r="C93" s="579"/>
      <c r="D93" s="579"/>
      <c r="E93" s="538">
        <v>2.2170000000000001E-9</v>
      </c>
      <c r="F93" s="96" t="s">
        <v>118</v>
      </c>
      <c r="G93" s="579" t="s">
        <v>1070</v>
      </c>
      <c r="H93" s="579"/>
      <c r="I93" s="579"/>
      <c r="J93" s="579"/>
      <c r="K93" s="579"/>
      <c r="L93" s="579"/>
      <c r="M93" s="579"/>
    </row>
    <row r="94" spans="2:13" ht="25.5" customHeight="1" x14ac:dyDescent="0.35">
      <c r="B94" s="579" t="str">
        <f>Decoater!B77</f>
        <v>2,3,4,6,7,8-hexachlorodibenzo-p-furan Emission Factor</v>
      </c>
      <c r="C94" s="579"/>
      <c r="D94" s="579"/>
      <c r="E94" s="538">
        <v>1.7250000000000004E-9</v>
      </c>
      <c r="F94" s="96" t="s">
        <v>118</v>
      </c>
      <c r="G94" s="579" t="s">
        <v>1071</v>
      </c>
      <c r="H94" s="579"/>
      <c r="I94" s="579"/>
      <c r="J94" s="579"/>
      <c r="K94" s="579"/>
      <c r="L94" s="579"/>
      <c r="M94" s="579"/>
    </row>
    <row r="95" spans="2:13" ht="25.5" customHeight="1" x14ac:dyDescent="0.35">
      <c r="B95" s="579" t="str">
        <f>Decoater!B78</f>
        <v>2,3,4,7,8-pentachlorodibenzo-p-furan Emission Factor</v>
      </c>
      <c r="C95" s="579"/>
      <c r="D95" s="579"/>
      <c r="E95" s="538">
        <v>6.3750000000000008E-9</v>
      </c>
      <c r="F95" s="96" t="s">
        <v>118</v>
      </c>
      <c r="G95" s="579" t="s">
        <v>1072</v>
      </c>
      <c r="H95" s="579"/>
      <c r="I95" s="579"/>
      <c r="J95" s="579"/>
      <c r="K95" s="579"/>
      <c r="L95" s="579"/>
      <c r="M95" s="579"/>
    </row>
    <row r="96" spans="2:13" ht="25.5" customHeight="1" x14ac:dyDescent="0.35">
      <c r="B96" s="579" t="str">
        <f>Decoater!B79</f>
        <v>2,3,7,8-tetrachlorodibenzo-p-dioxin Emission Factor</v>
      </c>
      <c r="C96" s="579"/>
      <c r="D96" s="579"/>
      <c r="E96" s="538">
        <v>7.0200000000000016E-10</v>
      </c>
      <c r="F96" s="96" t="s">
        <v>118</v>
      </c>
      <c r="G96" s="579" t="s">
        <v>1073</v>
      </c>
      <c r="H96" s="579"/>
      <c r="I96" s="579"/>
      <c r="J96" s="579"/>
      <c r="K96" s="579"/>
      <c r="L96" s="579"/>
      <c r="M96" s="579"/>
    </row>
    <row r="97" spans="1:14" ht="25.5" customHeight="1" x14ac:dyDescent="0.35">
      <c r="B97" s="579" t="str">
        <f>Decoater!B80</f>
        <v>2,3,7,8-tetrachlorodibenzo-p-furan Emission Factor</v>
      </c>
      <c r="C97" s="579"/>
      <c r="D97" s="579"/>
      <c r="E97" s="538">
        <v>4.8840000000000009E-9</v>
      </c>
      <c r="F97" s="96" t="s">
        <v>118</v>
      </c>
      <c r="G97" s="579" t="s">
        <v>1074</v>
      </c>
      <c r="H97" s="579"/>
      <c r="I97" s="579"/>
      <c r="J97" s="579"/>
      <c r="K97" s="579"/>
      <c r="L97" s="579"/>
      <c r="M97" s="579"/>
    </row>
    <row r="98" spans="1:14" ht="25.5" customHeight="1" x14ac:dyDescent="0.35">
      <c r="B98" s="579" t="str">
        <f>Decoater!B81</f>
        <v>Octachlorodibenzo-p-dioxin Emission Factor</v>
      </c>
      <c r="C98" s="579"/>
      <c r="D98" s="579"/>
      <c r="E98" s="538">
        <v>1.7490000000000001E-9</v>
      </c>
      <c r="F98" s="96" t="s">
        <v>118</v>
      </c>
      <c r="G98" s="579" t="s">
        <v>1075</v>
      </c>
      <c r="H98" s="579"/>
      <c r="I98" s="579"/>
      <c r="J98" s="579"/>
      <c r="K98" s="579"/>
      <c r="L98" s="579"/>
      <c r="M98" s="579"/>
    </row>
    <row r="99" spans="1:14" ht="25.5" customHeight="1" x14ac:dyDescent="0.35">
      <c r="B99" s="579" t="str">
        <f>Decoater!B82</f>
        <v>Octachlorodibenzo-p-furan Emission Factor</v>
      </c>
      <c r="C99" s="579"/>
      <c r="D99" s="579"/>
      <c r="E99" s="538">
        <v>1.1580000000000001E-9</v>
      </c>
      <c r="F99" s="96" t="s">
        <v>118</v>
      </c>
      <c r="G99" s="579" t="s">
        <v>1076</v>
      </c>
      <c r="H99" s="579"/>
      <c r="I99" s="579"/>
      <c r="J99" s="579"/>
      <c r="K99" s="579"/>
      <c r="L99" s="579"/>
      <c r="M99" s="579"/>
    </row>
    <row r="100" spans="1:14" ht="15" customHeight="1" x14ac:dyDescent="0.35">
      <c r="E100" s="76"/>
      <c r="F100" s="78"/>
      <c r="G100" s="78"/>
    </row>
    <row r="101" spans="1:14" ht="15" customHeight="1" x14ac:dyDescent="0.35">
      <c r="A101" s="74" t="s">
        <v>1048</v>
      </c>
      <c r="B101" s="74"/>
      <c r="C101" s="75"/>
    </row>
    <row r="102" spans="1:14" s="40" customFormat="1" ht="42" customHeight="1" x14ac:dyDescent="0.35">
      <c r="A102" s="33" t="s">
        <v>91</v>
      </c>
      <c r="B102" s="606" t="s">
        <v>467</v>
      </c>
      <c r="C102" s="606"/>
      <c r="D102" s="606"/>
      <c r="E102" s="606"/>
      <c r="F102" s="606"/>
      <c r="G102" s="606"/>
      <c r="H102" s="606"/>
      <c r="I102" s="606"/>
      <c r="J102" s="606"/>
      <c r="K102" s="606"/>
      <c r="L102" s="606"/>
      <c r="M102" s="606"/>
      <c r="N102" s="39"/>
    </row>
    <row r="103" spans="1:14" s="40" customFormat="1" ht="31.5" customHeight="1" x14ac:dyDescent="0.35">
      <c r="A103" s="33" t="s">
        <v>91</v>
      </c>
      <c r="B103" s="606" t="s">
        <v>468</v>
      </c>
      <c r="C103" s="606"/>
      <c r="D103" s="606"/>
      <c r="E103" s="606"/>
      <c r="F103" s="606"/>
      <c r="G103" s="606"/>
      <c r="H103" s="606"/>
      <c r="I103" s="606"/>
      <c r="J103" s="606"/>
      <c r="K103" s="606"/>
      <c r="L103" s="606"/>
      <c r="M103" s="606"/>
      <c r="N103" s="39"/>
    </row>
    <row r="104" spans="1:14" ht="15" customHeight="1" x14ac:dyDescent="0.35">
      <c r="B104" s="73"/>
      <c r="C104" s="73"/>
      <c r="D104" s="73"/>
      <c r="E104" s="73"/>
      <c r="F104" s="73"/>
      <c r="G104" s="73"/>
      <c r="H104" s="73"/>
      <c r="I104" s="73"/>
      <c r="J104" s="73"/>
      <c r="K104" s="73"/>
      <c r="L104" s="73"/>
      <c r="M104" s="73"/>
    </row>
    <row r="105" spans="1:14" ht="15" customHeight="1" x14ac:dyDescent="0.35">
      <c r="B105" s="45" t="s">
        <v>86</v>
      </c>
      <c r="C105" s="45"/>
      <c r="D105" s="45"/>
      <c r="E105" s="89" t="s">
        <v>89</v>
      </c>
      <c r="F105" s="45"/>
      <c r="G105" s="45" t="s">
        <v>87</v>
      </c>
      <c r="H105" s="90"/>
      <c r="I105" s="90"/>
      <c r="J105" s="90"/>
      <c r="K105" s="90"/>
      <c r="L105" s="90"/>
      <c r="M105" s="90"/>
    </row>
    <row r="106" spans="1:14" ht="15" customHeight="1" x14ac:dyDescent="0.35">
      <c r="B106" s="109" t="s">
        <v>167</v>
      </c>
      <c r="C106" s="110"/>
      <c r="D106" s="110"/>
      <c r="E106" s="73"/>
      <c r="F106" s="73"/>
      <c r="G106" s="73"/>
      <c r="H106" s="73"/>
      <c r="I106" s="73"/>
      <c r="J106" s="73"/>
      <c r="K106" s="73"/>
      <c r="L106" s="73"/>
      <c r="M106" s="73"/>
    </row>
    <row r="107" spans="1:14" ht="18" customHeight="1" x14ac:dyDescent="0.35">
      <c r="A107" s="114"/>
      <c r="B107" s="579" t="s">
        <v>469</v>
      </c>
      <c r="C107" s="579"/>
      <c r="D107" s="579"/>
      <c r="E107" s="115">
        <v>10</v>
      </c>
      <c r="F107" s="81" t="s">
        <v>470</v>
      </c>
      <c r="G107" s="601" t="s">
        <v>353</v>
      </c>
      <c r="H107" s="601"/>
      <c r="I107" s="601"/>
      <c r="J107" s="601"/>
      <c r="K107" s="601"/>
      <c r="L107" s="601"/>
      <c r="M107" s="601"/>
    </row>
    <row r="108" spans="1:14" ht="18" customHeight="1" x14ac:dyDescent="0.35">
      <c r="A108" s="114"/>
      <c r="B108" s="585" t="s">
        <v>471</v>
      </c>
      <c r="C108" s="585"/>
      <c r="D108" s="585"/>
      <c r="E108" s="118">
        <v>44.1</v>
      </c>
      <c r="F108" s="119" t="s">
        <v>177</v>
      </c>
      <c r="G108" s="613" t="s">
        <v>472</v>
      </c>
      <c r="H108" s="613"/>
      <c r="I108" s="613"/>
      <c r="J108" s="613"/>
      <c r="K108" s="613"/>
      <c r="L108" s="613"/>
      <c r="M108" s="613"/>
    </row>
    <row r="109" spans="1:14" ht="18" customHeight="1" x14ac:dyDescent="0.35">
      <c r="A109" s="114"/>
      <c r="B109" s="579" t="s">
        <v>473</v>
      </c>
      <c r="C109" s="579"/>
      <c r="D109" s="579"/>
      <c r="E109" s="120">
        <f>10.73159*(460+68)/14.696</f>
        <v>385.56610778443115</v>
      </c>
      <c r="F109" s="81" t="s">
        <v>474</v>
      </c>
      <c r="G109" s="596" t="s">
        <v>475</v>
      </c>
      <c r="H109" s="596"/>
      <c r="I109" s="596"/>
      <c r="J109" s="596"/>
      <c r="K109" s="596"/>
      <c r="L109" s="596"/>
      <c r="M109" s="596"/>
    </row>
    <row r="110" spans="1:14" ht="18" customHeight="1" x14ac:dyDescent="0.35">
      <c r="A110" s="114"/>
      <c r="B110" s="585" t="s">
        <v>476</v>
      </c>
      <c r="C110" s="585"/>
      <c r="D110" s="585"/>
      <c r="E110" s="121">
        <f>E107/1000000*E108/E109</f>
        <v>1.1437727307882617E-6</v>
      </c>
      <c r="F110" s="119" t="s">
        <v>477</v>
      </c>
      <c r="G110" s="613" t="str">
        <f>CONCATENATE("= ",TEXT(E107,"0.0")," lbmol VOC/1E6 lbmol gas x ",,TEXT(E108,"0")," lb VOC/1 lbmol VOC x 1 lbmol gas/",TEXT(E109,"0")," scf gas")</f>
        <v>= 10.0 lbmol VOC/1E6 lbmol gas x 44 lb VOC/1 lbmol VOC x 1 lbmol gas/386 scf gas</v>
      </c>
      <c r="H110" s="613"/>
      <c r="I110" s="613"/>
      <c r="J110" s="613"/>
      <c r="K110" s="613"/>
      <c r="L110" s="613"/>
      <c r="M110" s="613"/>
    </row>
    <row r="111" spans="1:14" ht="31.5" customHeight="1" x14ac:dyDescent="0.35">
      <c r="A111" s="114"/>
      <c r="B111" s="595" t="s">
        <v>478</v>
      </c>
      <c r="C111" s="595"/>
      <c r="D111" s="595"/>
      <c r="E111" s="122">
        <f>E110*E33*60/G11</f>
        <v>0.33457728634692635</v>
      </c>
      <c r="F111" s="123" t="s">
        <v>118</v>
      </c>
      <c r="G111" s="616" t="str">
        <f>CONCATENATE("= ",TEXT(E110,"0.00E-00")," lb VOC/scf x ",TEXT(E33,"0,000")," scfm x 60 min/hr / ",TEXT(G11,"0.0"), " ton/hr")</f>
        <v>= 1.14E-06 lb VOC/scf x 69,474 scfm x 60 min/hr / 14.3 ton/hr</v>
      </c>
      <c r="H111" s="596"/>
      <c r="I111" s="596"/>
      <c r="J111" s="596"/>
      <c r="K111" s="596"/>
      <c r="L111" s="596"/>
      <c r="M111" s="596"/>
    </row>
    <row r="112" spans="1:14" ht="31.5" customHeight="1" x14ac:dyDescent="0.35">
      <c r="A112" s="114"/>
      <c r="B112" s="597" t="s">
        <v>306</v>
      </c>
      <c r="C112" s="597"/>
      <c r="D112" s="597"/>
      <c r="E112" s="465">
        <v>0.15600703054338708</v>
      </c>
      <c r="F112" s="227" t="s">
        <v>118</v>
      </c>
      <c r="G112" s="617" t="s">
        <v>479</v>
      </c>
      <c r="H112" s="613"/>
      <c r="I112" s="613"/>
      <c r="J112" s="613"/>
      <c r="K112" s="613"/>
      <c r="L112" s="613"/>
      <c r="M112" s="613"/>
    </row>
    <row r="113" spans="1:14" ht="31.5" customHeight="1" x14ac:dyDescent="0.35">
      <c r="A113" s="114"/>
      <c r="B113" s="595" t="s">
        <v>480</v>
      </c>
      <c r="C113" s="595"/>
      <c r="D113" s="595"/>
      <c r="E113" s="466">
        <v>0.21567415834389425</v>
      </c>
      <c r="F113" s="123" t="s">
        <v>118</v>
      </c>
      <c r="G113" s="616" t="s">
        <v>479</v>
      </c>
      <c r="H113" s="596"/>
      <c r="I113" s="596"/>
      <c r="J113" s="596"/>
      <c r="K113" s="596"/>
      <c r="L113" s="596"/>
      <c r="M113" s="596"/>
    </row>
    <row r="114" spans="1:14" ht="16.5" customHeight="1" x14ac:dyDescent="0.35">
      <c r="E114" s="124"/>
      <c r="F114" s="73"/>
      <c r="G114" s="595"/>
      <c r="H114" s="595"/>
      <c r="I114" s="595"/>
      <c r="J114" s="595"/>
      <c r="K114" s="595"/>
      <c r="L114" s="595"/>
      <c r="M114" s="595"/>
    </row>
    <row r="115" spans="1:14" ht="15" customHeight="1" x14ac:dyDescent="0.35">
      <c r="A115" s="74" t="s">
        <v>1049</v>
      </c>
      <c r="B115" s="74"/>
      <c r="C115" s="75"/>
    </row>
    <row r="116" spans="1:14" s="54" customFormat="1" ht="28.5" customHeight="1" x14ac:dyDescent="0.35">
      <c r="A116" s="54" t="s">
        <v>91</v>
      </c>
      <c r="B116" s="579" t="s">
        <v>481</v>
      </c>
      <c r="C116" s="579"/>
      <c r="D116" s="579"/>
      <c r="E116" s="579"/>
      <c r="F116" s="579"/>
      <c r="G116" s="579"/>
      <c r="H116" s="579"/>
      <c r="I116" s="579"/>
      <c r="J116" s="579"/>
      <c r="K116" s="579"/>
      <c r="L116" s="579"/>
      <c r="M116" s="579"/>
      <c r="N116" s="59"/>
    </row>
    <row r="117" spans="1:14" x14ac:dyDescent="0.35">
      <c r="A117" s="74"/>
      <c r="B117" s="74"/>
      <c r="C117" s="75"/>
      <c r="M117" s="36"/>
      <c r="N117" s="36"/>
    </row>
    <row r="118" spans="1:14" x14ac:dyDescent="0.3">
      <c r="A118" s="114"/>
      <c r="B118" s="126" t="s">
        <v>86</v>
      </c>
      <c r="C118" s="126"/>
      <c r="D118" s="127"/>
      <c r="E118" s="128" t="s">
        <v>89</v>
      </c>
      <c r="F118" s="128"/>
      <c r="G118" s="129" t="s">
        <v>87</v>
      </c>
      <c r="H118" s="128"/>
      <c r="I118" s="45"/>
      <c r="J118" s="45"/>
      <c r="K118" s="130"/>
      <c r="L118" s="45"/>
      <c r="M118" s="45"/>
      <c r="N118" s="43"/>
    </row>
    <row r="119" spans="1:14" x14ac:dyDescent="0.35">
      <c r="A119" s="114"/>
      <c r="B119" s="619" t="s">
        <v>482</v>
      </c>
      <c r="C119" s="619"/>
      <c r="D119" s="619"/>
      <c r="E119" s="120"/>
      <c r="F119" s="81"/>
      <c r="G119" s="615"/>
      <c r="H119" s="615"/>
      <c r="I119" s="615"/>
      <c r="J119" s="615"/>
      <c r="K119" s="615"/>
      <c r="L119" s="615"/>
      <c r="M119" s="615"/>
      <c r="N119" s="43"/>
    </row>
    <row r="120" spans="1:14" ht="18" customHeight="1" x14ac:dyDescent="0.35">
      <c r="A120" s="114"/>
      <c r="B120" s="579" t="s">
        <v>483</v>
      </c>
      <c r="C120" s="579"/>
      <c r="D120" s="579"/>
      <c r="E120" s="120">
        <v>110</v>
      </c>
      <c r="F120" s="81" t="s">
        <v>173</v>
      </c>
      <c r="G120" s="615" t="s">
        <v>484</v>
      </c>
      <c r="H120" s="615"/>
      <c r="I120" s="615"/>
      <c r="J120" s="615"/>
      <c r="K120" s="615"/>
      <c r="L120" s="615"/>
      <c r="M120" s="615"/>
      <c r="N120" s="43"/>
    </row>
    <row r="121" spans="1:14" ht="18" customHeight="1" x14ac:dyDescent="0.35">
      <c r="A121" s="114"/>
      <c r="B121" s="585" t="s">
        <v>485</v>
      </c>
      <c r="C121" s="585"/>
      <c r="D121" s="585"/>
      <c r="E121" s="118">
        <v>46</v>
      </c>
      <c r="F121" s="119" t="s">
        <v>177</v>
      </c>
      <c r="G121" s="613" t="s">
        <v>486</v>
      </c>
      <c r="H121" s="613"/>
      <c r="I121" s="613"/>
      <c r="J121" s="613"/>
      <c r="K121" s="613"/>
      <c r="L121" s="613"/>
      <c r="M121" s="613"/>
      <c r="N121" s="43"/>
    </row>
    <row r="122" spans="1:14" ht="18" customHeight="1" x14ac:dyDescent="0.35">
      <c r="A122" s="114"/>
      <c r="B122" s="579" t="s">
        <v>473</v>
      </c>
      <c r="C122" s="579"/>
      <c r="D122" s="579"/>
      <c r="E122" s="120">
        <f>10.73159*(460+68)/14.696</f>
        <v>385.56610778443115</v>
      </c>
      <c r="F122" s="81" t="s">
        <v>474</v>
      </c>
      <c r="G122" s="596" t="s">
        <v>475</v>
      </c>
      <c r="H122" s="596"/>
      <c r="I122" s="596"/>
      <c r="J122" s="596"/>
      <c r="K122" s="596"/>
      <c r="L122" s="596"/>
      <c r="M122" s="596"/>
      <c r="N122" s="43"/>
    </row>
    <row r="123" spans="1:14" ht="18" customHeight="1" x14ac:dyDescent="0.35">
      <c r="A123" s="114"/>
      <c r="B123" s="585" t="s">
        <v>483</v>
      </c>
      <c r="C123" s="585"/>
      <c r="D123" s="585"/>
      <c r="E123" s="121">
        <f>E120/1000000*E121/E122</f>
        <v>1.3123560131039917E-5</v>
      </c>
      <c r="F123" s="119" t="s">
        <v>487</v>
      </c>
      <c r="G123" s="613" t="str">
        <f>CONCATENATE("= ",TEXT(E120,"0")," lbmol NOX/lbmol gas x ",,TEXT(E121,"0")," lb NO2/1 lbmol NO2 x 1 lbmol gas/",TEXT(E122,"0")," scf gas")</f>
        <v>= 110 lbmol NOX/lbmol gas x 46 lb NO2/1 lbmol NO2 x 1 lbmol gas/386 scf gas</v>
      </c>
      <c r="H123" s="613"/>
      <c r="I123" s="613"/>
      <c r="J123" s="613"/>
      <c r="K123" s="613"/>
      <c r="L123" s="613"/>
      <c r="M123" s="613"/>
      <c r="N123" s="43"/>
    </row>
    <row r="124" spans="1:14" ht="18" customHeight="1" x14ac:dyDescent="0.35">
      <c r="A124" s="114"/>
      <c r="B124" s="579" t="s">
        <v>488</v>
      </c>
      <c r="C124" s="579"/>
      <c r="D124" s="579"/>
      <c r="E124" s="131">
        <v>8710</v>
      </c>
      <c r="F124" s="81" t="s">
        <v>489</v>
      </c>
      <c r="G124" s="596" t="s">
        <v>490</v>
      </c>
      <c r="H124" s="596"/>
      <c r="I124" s="596"/>
      <c r="J124" s="596"/>
      <c r="K124" s="596"/>
      <c r="L124" s="596"/>
      <c r="M124" s="596"/>
      <c r="N124" s="43"/>
    </row>
    <row r="125" spans="1:14" ht="25.5" customHeight="1" x14ac:dyDescent="0.35">
      <c r="A125" s="114"/>
      <c r="B125" s="585" t="s">
        <v>491</v>
      </c>
      <c r="C125" s="585"/>
      <c r="D125" s="585"/>
      <c r="E125" s="118">
        <v>3</v>
      </c>
      <c r="F125" s="119" t="s">
        <v>175</v>
      </c>
      <c r="G125" s="613" t="s">
        <v>492</v>
      </c>
      <c r="H125" s="613"/>
      <c r="I125" s="613"/>
      <c r="J125" s="613"/>
      <c r="K125" s="613"/>
      <c r="L125" s="613"/>
      <c r="M125" s="613"/>
      <c r="N125" s="43"/>
    </row>
    <row r="126" spans="1:14" ht="29.25" customHeight="1" x14ac:dyDescent="0.35">
      <c r="A126" s="114"/>
      <c r="B126" s="579" t="s">
        <v>493</v>
      </c>
      <c r="C126" s="579"/>
      <c r="D126" s="579"/>
      <c r="E126" s="132">
        <f>E123*E124*20.9/(20.9-E125)</f>
        <v>0.13346367389354052</v>
      </c>
      <c r="F126" s="81" t="s">
        <v>172</v>
      </c>
      <c r="G126" s="596" t="str">
        <f>CONCATENATE("= ",TEXT(E123,"0.00E+00")," lb NO2/dscf x ",TEXT(E124,"0,000")," dscf/MMBtu x 20.9% / ( 20.9% - ",TEXT(E125,"0"),"% )")</f>
        <v>= 1.31E-05 lb NO2/dscf x 8,710 dscf/MMBtu x 20.9% / ( 20.9% - 3% )</v>
      </c>
      <c r="H126" s="596"/>
      <c r="I126" s="596"/>
      <c r="J126" s="596"/>
      <c r="K126" s="596"/>
      <c r="L126" s="596"/>
      <c r="M126" s="596"/>
      <c r="N126" s="43"/>
    </row>
    <row r="127" spans="1:14" ht="28.5" customHeight="1" x14ac:dyDescent="0.35">
      <c r="A127" s="114"/>
      <c r="B127" s="585" t="s">
        <v>494</v>
      </c>
      <c r="C127" s="585"/>
      <c r="D127" s="585"/>
      <c r="E127" s="133">
        <f>E126*G19</f>
        <v>133.46367389354052</v>
      </c>
      <c r="F127" s="134" t="s">
        <v>355</v>
      </c>
      <c r="G127" s="617" t="str">
        <f>CONCATENATE("= ",TEXT(E126,"0.00")," lb NO2/MMBtu x 1,030 MMBtu/MMscf")</f>
        <v>= 0.13 lb NO2/MMBtu x 1,030 MMBtu/MMscf</v>
      </c>
      <c r="H127" s="613"/>
      <c r="I127" s="613"/>
      <c r="J127" s="613"/>
      <c r="K127" s="613"/>
      <c r="L127" s="613"/>
      <c r="M127" s="613"/>
      <c r="N127" s="43"/>
    </row>
    <row r="128" spans="1:14" x14ac:dyDescent="0.35">
      <c r="A128" s="114"/>
      <c r="B128" s="135"/>
      <c r="D128" s="136"/>
      <c r="E128" s="38"/>
      <c r="F128" s="137"/>
      <c r="G128" s="81"/>
      <c r="H128" s="138"/>
      <c r="I128" s="138"/>
      <c r="J128" s="138"/>
      <c r="L128" s="38"/>
      <c r="M128" s="73"/>
      <c r="N128" s="43"/>
    </row>
    <row r="129" spans="1:14" x14ac:dyDescent="0.35">
      <c r="A129" s="114"/>
      <c r="B129" s="614" t="s">
        <v>495</v>
      </c>
      <c r="C129" s="614"/>
      <c r="D129" s="614"/>
      <c r="E129" s="120"/>
      <c r="F129" s="81"/>
      <c r="G129" s="615"/>
      <c r="H129" s="615"/>
      <c r="I129" s="615"/>
      <c r="J129" s="615"/>
      <c r="K129" s="615"/>
      <c r="L129" s="615"/>
      <c r="M129" s="615"/>
      <c r="N129" s="43"/>
    </row>
    <row r="130" spans="1:14" ht="18" customHeight="1" x14ac:dyDescent="0.35">
      <c r="A130" s="114"/>
      <c r="B130" s="579" t="s">
        <v>483</v>
      </c>
      <c r="C130" s="579"/>
      <c r="D130" s="579"/>
      <c r="E130" s="120">
        <v>100</v>
      </c>
      <c r="F130" s="81" t="s">
        <v>173</v>
      </c>
      <c r="G130" s="615" t="s">
        <v>496</v>
      </c>
      <c r="H130" s="615"/>
      <c r="I130" s="615"/>
      <c r="J130" s="615"/>
      <c r="K130" s="615"/>
      <c r="L130" s="615"/>
      <c r="M130" s="615"/>
      <c r="N130" s="43"/>
    </row>
    <row r="131" spans="1:14" ht="18" customHeight="1" x14ac:dyDescent="0.35">
      <c r="A131" s="114"/>
      <c r="B131" s="585" t="s">
        <v>485</v>
      </c>
      <c r="C131" s="585"/>
      <c r="D131" s="585"/>
      <c r="E131" s="118">
        <v>46</v>
      </c>
      <c r="F131" s="119" t="s">
        <v>177</v>
      </c>
      <c r="G131" s="613" t="s">
        <v>486</v>
      </c>
      <c r="H131" s="613"/>
      <c r="I131" s="613"/>
      <c r="J131" s="613"/>
      <c r="K131" s="613"/>
      <c r="L131" s="613"/>
      <c r="M131" s="613"/>
      <c r="N131" s="43"/>
    </row>
    <row r="132" spans="1:14" ht="18" customHeight="1" x14ac:dyDescent="0.35">
      <c r="A132" s="114"/>
      <c r="B132" s="579" t="s">
        <v>473</v>
      </c>
      <c r="C132" s="579"/>
      <c r="D132" s="579"/>
      <c r="E132" s="120">
        <f>10.73159*(460+68)/14.696</f>
        <v>385.56610778443115</v>
      </c>
      <c r="F132" s="81" t="s">
        <v>474</v>
      </c>
      <c r="G132" s="596" t="s">
        <v>475</v>
      </c>
      <c r="H132" s="596"/>
      <c r="I132" s="596"/>
      <c r="J132" s="596"/>
      <c r="K132" s="596"/>
      <c r="L132" s="596"/>
      <c r="M132" s="596"/>
      <c r="N132" s="43"/>
    </row>
    <row r="133" spans="1:14" ht="18" customHeight="1" x14ac:dyDescent="0.35">
      <c r="A133" s="114"/>
      <c r="B133" s="585" t="s">
        <v>483</v>
      </c>
      <c r="C133" s="585"/>
      <c r="D133" s="585"/>
      <c r="E133" s="121">
        <f>E130/1000000*E131/E132</f>
        <v>1.1930509210036288E-5</v>
      </c>
      <c r="F133" s="119" t="s">
        <v>497</v>
      </c>
      <c r="G133" s="613" t="str">
        <f>CONCATENATE("= ",TEXT(E130,"0")," lbmol NOX/lbmol gas x ",,TEXT(E131,"0")," lb NO2/1 lbmol NO2 x 1 lbmol gas/",TEXT(E132,"0")," scf gas")</f>
        <v>= 100 lbmol NOX/lbmol gas x 46 lb NO2/1 lbmol NO2 x 1 lbmol gas/386 scf gas</v>
      </c>
      <c r="H133" s="613"/>
      <c r="I133" s="613"/>
      <c r="J133" s="613"/>
      <c r="K133" s="613"/>
      <c r="L133" s="613"/>
      <c r="M133" s="613"/>
      <c r="N133" s="43"/>
    </row>
    <row r="134" spans="1:14" ht="18" customHeight="1" x14ac:dyDescent="0.35">
      <c r="A134" s="114"/>
      <c r="B134" s="579" t="s">
        <v>488</v>
      </c>
      <c r="C134" s="579"/>
      <c r="D134" s="579"/>
      <c r="E134" s="131">
        <v>8710</v>
      </c>
      <c r="F134" s="81" t="s">
        <v>489</v>
      </c>
      <c r="G134" s="596" t="s">
        <v>490</v>
      </c>
      <c r="H134" s="596"/>
      <c r="I134" s="596"/>
      <c r="J134" s="596"/>
      <c r="K134" s="596"/>
      <c r="L134" s="596"/>
      <c r="M134" s="596"/>
      <c r="N134" s="43"/>
    </row>
    <row r="135" spans="1:14" ht="25.5" customHeight="1" x14ac:dyDescent="0.35">
      <c r="A135" s="114"/>
      <c r="B135" s="585" t="s">
        <v>491</v>
      </c>
      <c r="C135" s="585"/>
      <c r="D135" s="585"/>
      <c r="E135" s="118">
        <v>3</v>
      </c>
      <c r="F135" s="119" t="s">
        <v>175</v>
      </c>
      <c r="G135" s="613" t="s">
        <v>492</v>
      </c>
      <c r="H135" s="613"/>
      <c r="I135" s="613"/>
      <c r="J135" s="613"/>
      <c r="K135" s="613"/>
      <c r="L135" s="613"/>
      <c r="M135" s="613"/>
      <c r="N135" s="43"/>
    </row>
    <row r="136" spans="1:14" ht="29.25" customHeight="1" x14ac:dyDescent="0.35">
      <c r="A136" s="114"/>
      <c r="B136" s="579" t="s">
        <v>493</v>
      </c>
      <c r="C136" s="579"/>
      <c r="D136" s="579"/>
      <c r="E136" s="132">
        <f>E133*E134*20.9/(20.9-E135)</f>
        <v>0.12133061263049139</v>
      </c>
      <c r="F136" s="81" t="s">
        <v>172</v>
      </c>
      <c r="G136" s="596" t="str">
        <f>CONCATENATE("= ",TEXT(E133,"0.00E+00")," lb NO2/dscf x ",TEXT(E134,"0,000")," dscf/MMBtu x 20.9% / ( 20.9% - ",TEXT(E135,"0"),"% )")</f>
        <v>= 1.19E-05 lb NO2/dscf x 8,710 dscf/MMBtu x 20.9% / ( 20.9% - 3% )</v>
      </c>
      <c r="H136" s="596"/>
      <c r="I136" s="596"/>
      <c r="J136" s="596"/>
      <c r="K136" s="596"/>
      <c r="L136" s="596"/>
      <c r="M136" s="596"/>
      <c r="N136" s="43"/>
    </row>
    <row r="137" spans="1:14" ht="28.5" customHeight="1" x14ac:dyDescent="0.35">
      <c r="A137" s="114"/>
      <c r="B137" s="585" t="s">
        <v>494</v>
      </c>
      <c r="C137" s="585"/>
      <c r="D137" s="585"/>
      <c r="E137" s="133">
        <f>E136*G19</f>
        <v>121.33061263049139</v>
      </c>
      <c r="F137" s="134" t="s">
        <v>355</v>
      </c>
      <c r="G137" s="617" t="str">
        <f>CONCATENATE("= ",TEXT(E136,"0.00"), "lb NO2/MMBtu x 1,030 MMBtu/MMscf")</f>
        <v>= 0.12lb NO2/MMBtu x 1,030 MMBtu/MMscf</v>
      </c>
      <c r="H137" s="613"/>
      <c r="I137" s="613"/>
      <c r="J137" s="613"/>
      <c r="K137" s="613"/>
      <c r="L137" s="613"/>
      <c r="M137" s="613"/>
      <c r="N137" s="43"/>
    </row>
    <row r="138" spans="1:14" x14ac:dyDescent="0.35">
      <c r="A138" s="114"/>
      <c r="B138" s="135"/>
      <c r="D138" s="136"/>
      <c r="E138" s="38"/>
      <c r="F138" s="137"/>
      <c r="G138" s="81"/>
      <c r="H138" s="138"/>
      <c r="I138" s="138"/>
      <c r="J138" s="138"/>
      <c r="L138" s="38"/>
      <c r="M138" s="73"/>
      <c r="N138" s="43"/>
    </row>
    <row r="139" spans="1:14" x14ac:dyDescent="0.35">
      <c r="A139" s="74" t="s">
        <v>1050</v>
      </c>
      <c r="B139" s="74"/>
      <c r="C139" s="75"/>
      <c r="M139" s="36"/>
      <c r="N139" s="36"/>
    </row>
    <row r="140" spans="1:14" s="54" customFormat="1" ht="28.5" customHeight="1" x14ac:dyDescent="0.35">
      <c r="A140" s="54" t="s">
        <v>91</v>
      </c>
      <c r="B140" s="579" t="s">
        <v>498</v>
      </c>
      <c r="C140" s="579"/>
      <c r="D140" s="579"/>
      <c r="E140" s="579"/>
      <c r="F140" s="579"/>
      <c r="G140" s="579"/>
      <c r="H140" s="579"/>
      <c r="I140" s="579"/>
      <c r="J140" s="579"/>
      <c r="K140" s="579"/>
      <c r="L140" s="579"/>
      <c r="M140" s="579"/>
      <c r="N140" s="59"/>
    </row>
    <row r="141" spans="1:14" x14ac:dyDescent="0.35">
      <c r="A141" s="74"/>
      <c r="B141" s="74"/>
      <c r="C141" s="75"/>
      <c r="M141" s="36"/>
      <c r="N141" s="36"/>
    </row>
    <row r="142" spans="1:14" x14ac:dyDescent="0.3">
      <c r="A142" s="114"/>
      <c r="B142" s="126" t="s">
        <v>86</v>
      </c>
      <c r="C142" s="126"/>
      <c r="D142" s="127"/>
      <c r="E142" s="128" t="s">
        <v>89</v>
      </c>
      <c r="F142" s="128"/>
      <c r="G142" s="129" t="s">
        <v>87</v>
      </c>
      <c r="H142" s="128"/>
      <c r="I142" s="45"/>
      <c r="J142" s="45"/>
      <c r="K142" s="130"/>
      <c r="L142" s="45"/>
      <c r="M142" s="45"/>
      <c r="N142" s="43"/>
    </row>
    <row r="143" spans="1:14" ht="13.5" customHeight="1" x14ac:dyDescent="0.35">
      <c r="A143" s="114"/>
      <c r="B143" s="619" t="s">
        <v>482</v>
      </c>
      <c r="C143" s="619"/>
      <c r="D143" s="619"/>
      <c r="E143" s="120"/>
      <c r="F143" s="81"/>
      <c r="G143" s="606"/>
      <c r="H143" s="606"/>
      <c r="I143" s="606"/>
      <c r="J143" s="606"/>
      <c r="K143" s="606"/>
      <c r="L143" s="606"/>
      <c r="M143" s="606"/>
      <c r="N143" s="43"/>
    </row>
    <row r="144" spans="1:14" ht="18" customHeight="1" x14ac:dyDescent="0.35">
      <c r="A144" s="114"/>
      <c r="B144" s="579" t="s">
        <v>499</v>
      </c>
      <c r="C144" s="579"/>
      <c r="D144" s="579"/>
      <c r="E144" s="120">
        <v>110</v>
      </c>
      <c r="F144" s="81" t="s">
        <v>173</v>
      </c>
      <c r="G144" s="615" t="s">
        <v>484</v>
      </c>
      <c r="H144" s="615"/>
      <c r="I144" s="615"/>
      <c r="J144" s="615"/>
      <c r="K144" s="615"/>
      <c r="L144" s="615"/>
      <c r="M144" s="615"/>
      <c r="N144" s="43"/>
    </row>
    <row r="145" spans="1:14" ht="18" customHeight="1" x14ac:dyDescent="0.35">
      <c r="A145" s="114"/>
      <c r="B145" s="585" t="s">
        <v>500</v>
      </c>
      <c r="C145" s="585"/>
      <c r="D145" s="585"/>
      <c r="E145" s="118">
        <v>28</v>
      </c>
      <c r="F145" s="119" t="s">
        <v>177</v>
      </c>
      <c r="G145" s="613" t="s">
        <v>332</v>
      </c>
      <c r="H145" s="613"/>
      <c r="I145" s="613"/>
      <c r="J145" s="613"/>
      <c r="K145" s="613"/>
      <c r="L145" s="613"/>
      <c r="M145" s="613"/>
      <c r="N145" s="43"/>
    </row>
    <row r="146" spans="1:14" ht="18" customHeight="1" x14ac:dyDescent="0.35">
      <c r="A146" s="114"/>
      <c r="B146" s="579" t="s">
        <v>499</v>
      </c>
      <c r="C146" s="579"/>
      <c r="D146" s="579"/>
      <c r="E146" s="139">
        <f>E144/1000000*E145/$E$122</f>
        <v>7.9882539928069067E-6</v>
      </c>
      <c r="F146" s="81" t="s">
        <v>501</v>
      </c>
      <c r="G146" s="596" t="str">
        <f>CONCATENATE("= ",TEXT(E144,"0")," lbmol CO/lbmol gas x ",TEXT(E145,"0")," lb CO/1 lbmol CO x 1 lbmol gas/",TEXT(E122,"0")," scf gas")</f>
        <v>= 110 lbmol CO/lbmol gas x 28 lb CO/1 lbmol CO x 1 lbmol gas/386 scf gas</v>
      </c>
      <c r="H146" s="596"/>
      <c r="I146" s="596"/>
      <c r="J146" s="596"/>
      <c r="K146" s="596"/>
      <c r="L146" s="596"/>
      <c r="M146" s="596"/>
      <c r="N146" s="43"/>
    </row>
    <row r="147" spans="1:14" ht="26.25" customHeight="1" x14ac:dyDescent="0.35">
      <c r="A147" s="114"/>
      <c r="B147" s="585" t="s">
        <v>491</v>
      </c>
      <c r="C147" s="585"/>
      <c r="D147" s="585"/>
      <c r="E147" s="118">
        <v>3</v>
      </c>
      <c r="F147" s="119" t="s">
        <v>175</v>
      </c>
      <c r="G147" s="613" t="s">
        <v>492</v>
      </c>
      <c r="H147" s="613"/>
      <c r="I147" s="613"/>
      <c r="J147" s="613"/>
      <c r="K147" s="613"/>
      <c r="L147" s="613"/>
      <c r="M147" s="613"/>
      <c r="N147" s="43"/>
    </row>
    <row r="148" spans="1:14" ht="30.75" customHeight="1" x14ac:dyDescent="0.35">
      <c r="A148" s="114"/>
      <c r="B148" s="579" t="s">
        <v>502</v>
      </c>
      <c r="C148" s="579"/>
      <c r="D148" s="579"/>
      <c r="E148" s="140">
        <f>E146*E134*20.9/(20.9-E147)</f>
        <v>8.1238758022155105E-2</v>
      </c>
      <c r="F148" s="81" t="s">
        <v>172</v>
      </c>
      <c r="G148" s="596" t="str">
        <f>CONCATENATE("= ",TEXT(E146,"0.00E+00")," lb CO/dscf x ",TEXT(E134,"0,000")," dscf/MMBtu x 20.9% / ( 20.9% - ",TEXT(E147,"0"),"% )")</f>
        <v>= 7.99E-06 lb CO/dscf x 8,710 dscf/MMBtu x 20.9% / ( 20.9% - 3% )</v>
      </c>
      <c r="H148" s="596"/>
      <c r="I148" s="596"/>
      <c r="J148" s="596"/>
      <c r="K148" s="596"/>
      <c r="L148" s="596"/>
      <c r="M148" s="596"/>
      <c r="N148" s="43"/>
    </row>
    <row r="149" spans="1:14" ht="32.25" customHeight="1" x14ac:dyDescent="0.35">
      <c r="A149" s="114"/>
      <c r="B149" s="585" t="s">
        <v>503</v>
      </c>
      <c r="C149" s="585"/>
      <c r="D149" s="585"/>
      <c r="E149" s="133">
        <f>E148*G19</f>
        <v>81.23875802215511</v>
      </c>
      <c r="F149" s="134" t="s">
        <v>355</v>
      </c>
      <c r="G149" s="617" t="str">
        <f>CONCATENATE("= ",TEXT(E148,"0.000")," lb CO/MMBtu x 1,030 MMBtu/MMscf")</f>
        <v>= 0.081 lb CO/MMBtu x 1,030 MMBtu/MMscf</v>
      </c>
      <c r="H149" s="613"/>
      <c r="I149" s="613"/>
      <c r="J149" s="613"/>
      <c r="K149" s="613"/>
      <c r="L149" s="613"/>
      <c r="M149" s="613"/>
      <c r="N149" s="43"/>
    </row>
    <row r="150" spans="1:14" x14ac:dyDescent="0.35">
      <c r="A150" s="114"/>
      <c r="B150" s="135"/>
      <c r="D150" s="136"/>
      <c r="E150" s="38"/>
      <c r="F150" s="137"/>
      <c r="G150" s="81"/>
      <c r="H150" s="138"/>
      <c r="I150" s="138"/>
      <c r="J150" s="138"/>
      <c r="L150" s="38"/>
      <c r="M150" s="73"/>
      <c r="N150" s="43"/>
    </row>
    <row r="151" spans="1:14" ht="13.5" customHeight="1" x14ac:dyDescent="0.35">
      <c r="A151" s="114"/>
      <c r="B151" s="614" t="s">
        <v>495</v>
      </c>
      <c r="C151" s="614"/>
      <c r="D151" s="614"/>
      <c r="E151" s="120"/>
      <c r="F151" s="81"/>
      <c r="G151" s="615"/>
      <c r="H151" s="615"/>
      <c r="I151" s="615"/>
      <c r="J151" s="615"/>
      <c r="K151" s="615"/>
      <c r="L151" s="615"/>
      <c r="M151" s="615"/>
      <c r="N151" s="43"/>
    </row>
    <row r="152" spans="1:14" ht="18" customHeight="1" x14ac:dyDescent="0.35">
      <c r="A152" s="114"/>
      <c r="B152" s="579" t="s">
        <v>499</v>
      </c>
      <c r="C152" s="579"/>
      <c r="D152" s="579"/>
      <c r="E152" s="120">
        <v>100</v>
      </c>
      <c r="F152" s="81" t="s">
        <v>173</v>
      </c>
      <c r="G152" s="615" t="s">
        <v>496</v>
      </c>
      <c r="H152" s="615"/>
      <c r="I152" s="615"/>
      <c r="J152" s="615"/>
      <c r="K152" s="615"/>
      <c r="L152" s="615"/>
      <c r="M152" s="615"/>
      <c r="N152" s="43"/>
    </row>
    <row r="153" spans="1:14" ht="18" customHeight="1" x14ac:dyDescent="0.35">
      <c r="A153" s="114"/>
      <c r="B153" s="585" t="s">
        <v>500</v>
      </c>
      <c r="C153" s="585"/>
      <c r="D153" s="585"/>
      <c r="E153" s="118">
        <v>28</v>
      </c>
      <c r="F153" s="119" t="s">
        <v>177</v>
      </c>
      <c r="G153" s="613" t="s">
        <v>332</v>
      </c>
      <c r="H153" s="613"/>
      <c r="I153" s="613"/>
      <c r="J153" s="613"/>
      <c r="K153" s="613"/>
      <c r="L153" s="613"/>
      <c r="M153" s="613"/>
      <c r="N153" s="43"/>
    </row>
    <row r="154" spans="1:14" ht="18" customHeight="1" x14ac:dyDescent="0.35">
      <c r="A154" s="114"/>
      <c r="B154" s="579" t="s">
        <v>499</v>
      </c>
      <c r="C154" s="579"/>
      <c r="D154" s="579"/>
      <c r="E154" s="139">
        <f>E152/1000000*E153/$E$132</f>
        <v>7.2620490843699144E-6</v>
      </c>
      <c r="F154" s="81" t="s">
        <v>501</v>
      </c>
      <c r="G154" s="596" t="str">
        <f>CONCATENATE("= ",TEXT(E152,"0")," lbmol CO/lbmol gas x ",TEXT(E153,"0")," lb CO/1 lbmol CO x 1 lbmol gas/",TEXT(E132,"0")," scf gas")</f>
        <v>= 100 lbmol CO/lbmol gas x 28 lb CO/1 lbmol CO x 1 lbmol gas/386 scf gas</v>
      </c>
      <c r="H154" s="596"/>
      <c r="I154" s="596"/>
      <c r="J154" s="596"/>
      <c r="K154" s="596"/>
      <c r="L154" s="596"/>
      <c r="M154" s="596"/>
      <c r="N154" s="43"/>
    </row>
    <row r="155" spans="1:14" ht="26.25" customHeight="1" x14ac:dyDescent="0.35">
      <c r="A155" s="114"/>
      <c r="B155" s="585" t="s">
        <v>491</v>
      </c>
      <c r="C155" s="585"/>
      <c r="D155" s="585"/>
      <c r="E155" s="118">
        <v>3</v>
      </c>
      <c r="F155" s="119" t="s">
        <v>175</v>
      </c>
      <c r="G155" s="613" t="s">
        <v>492</v>
      </c>
      <c r="H155" s="613"/>
      <c r="I155" s="613"/>
      <c r="J155" s="613"/>
      <c r="K155" s="613"/>
      <c r="L155" s="613"/>
      <c r="M155" s="613"/>
      <c r="N155" s="43"/>
    </row>
    <row r="156" spans="1:14" ht="30.75" customHeight="1" x14ac:dyDescent="0.35">
      <c r="A156" s="114"/>
      <c r="B156" s="579" t="s">
        <v>502</v>
      </c>
      <c r="C156" s="579"/>
      <c r="D156" s="579"/>
      <c r="E156" s="140">
        <f>E154*E134*20.9/(20.9-E155)</f>
        <v>7.3853416383777362E-2</v>
      </c>
      <c r="F156" s="81" t="s">
        <v>172</v>
      </c>
      <c r="G156" s="596" t="str">
        <f>CONCATENATE("= ",TEXT(E154,"0.00E+00")," lb CO/dscf x ",TEXT(E134,"0,000")," dscf/MMBtu x 20.9% / ( 20.9% - ",TEXT(E155,"0"),"% )")</f>
        <v>= 7.26E-06 lb CO/dscf x 8,710 dscf/MMBtu x 20.9% / ( 20.9% - 3% )</v>
      </c>
      <c r="H156" s="596"/>
      <c r="I156" s="596"/>
      <c r="J156" s="596"/>
      <c r="K156" s="596"/>
      <c r="L156" s="596"/>
      <c r="M156" s="596"/>
      <c r="N156" s="43"/>
    </row>
    <row r="157" spans="1:14" ht="32.25" customHeight="1" x14ac:dyDescent="0.35">
      <c r="A157" s="114"/>
      <c r="B157" s="585" t="s">
        <v>503</v>
      </c>
      <c r="C157" s="585"/>
      <c r="D157" s="585"/>
      <c r="E157" s="133">
        <f>E156*G19</f>
        <v>73.853416383777358</v>
      </c>
      <c r="F157" s="134" t="s">
        <v>355</v>
      </c>
      <c r="G157" s="617" t="str">
        <f>CONCATENATE("=",TEXT(E156,"0.000")," 0.037 lb CO/MMBtu x 1,030 MMBtu/MMscf")</f>
        <v>=0.074 0.037 lb CO/MMBtu x 1,030 MMBtu/MMscf</v>
      </c>
      <c r="H157" s="613"/>
      <c r="I157" s="613"/>
      <c r="J157" s="613"/>
      <c r="K157" s="613"/>
      <c r="L157" s="613"/>
      <c r="M157" s="613"/>
      <c r="N157" s="43"/>
    </row>
    <row r="158" spans="1:14" x14ac:dyDescent="0.35">
      <c r="A158" s="74"/>
      <c r="B158" s="74"/>
      <c r="C158" s="75"/>
      <c r="M158" s="36"/>
      <c r="N158" s="36"/>
    </row>
    <row r="159" spans="1:14" x14ac:dyDescent="0.35">
      <c r="A159" s="74" t="s">
        <v>1051</v>
      </c>
      <c r="B159" s="74"/>
      <c r="C159" s="75"/>
      <c r="N159" s="36"/>
    </row>
    <row r="160" spans="1:14" ht="58.5" customHeight="1" x14ac:dyDescent="0.35">
      <c r="A160" s="54" t="s">
        <v>91</v>
      </c>
      <c r="B160" s="596" t="s">
        <v>504</v>
      </c>
      <c r="C160" s="596"/>
      <c r="D160" s="596"/>
      <c r="E160" s="596"/>
      <c r="F160" s="596"/>
      <c r="G160" s="596"/>
      <c r="H160" s="596"/>
      <c r="I160" s="596"/>
      <c r="J160" s="596"/>
      <c r="K160" s="596"/>
      <c r="L160" s="596"/>
      <c r="M160" s="596"/>
      <c r="N160" s="36"/>
    </row>
    <row r="161" spans="1:14" x14ac:dyDescent="0.35">
      <c r="A161" s="74"/>
      <c r="B161" s="45" t="s">
        <v>86</v>
      </c>
      <c r="C161" s="45"/>
      <c r="D161" s="45"/>
      <c r="E161" s="89" t="s">
        <v>89</v>
      </c>
      <c r="F161" s="45"/>
      <c r="G161" s="45" t="s">
        <v>87</v>
      </c>
      <c r="H161" s="90"/>
      <c r="I161" s="90"/>
      <c r="J161" s="90"/>
      <c r="K161" s="90"/>
      <c r="L161" s="90"/>
      <c r="M161" s="90"/>
      <c r="N161" s="36"/>
    </row>
    <row r="162" spans="1:14" x14ac:dyDescent="0.35">
      <c r="A162" s="74"/>
      <c r="B162" s="109" t="s">
        <v>439</v>
      </c>
      <c r="C162" s="110"/>
      <c r="D162" s="110"/>
      <c r="E162" s="73"/>
      <c r="F162" s="73"/>
      <c r="G162" s="73"/>
      <c r="H162" s="73"/>
      <c r="I162" s="73"/>
      <c r="J162" s="73"/>
      <c r="K162" s="73"/>
      <c r="L162" s="73"/>
      <c r="M162" s="73"/>
      <c r="N162" s="36"/>
    </row>
    <row r="163" spans="1:14" x14ac:dyDescent="0.35">
      <c r="A163" s="74"/>
      <c r="B163" s="595" t="s">
        <v>340</v>
      </c>
      <c r="C163" s="595"/>
      <c r="D163" s="595"/>
      <c r="E163" s="317">
        <f>E46</f>
        <v>0.98</v>
      </c>
      <c r="F163" s="318" t="s">
        <v>88</v>
      </c>
      <c r="G163" s="595" t="s">
        <v>505</v>
      </c>
      <c r="H163" s="599"/>
      <c r="I163" s="599"/>
      <c r="J163" s="599"/>
      <c r="K163" s="599"/>
      <c r="L163" s="599"/>
      <c r="M163" s="599"/>
      <c r="N163" s="36"/>
    </row>
    <row r="164" spans="1:14" ht="27" customHeight="1" x14ac:dyDescent="0.35">
      <c r="A164" s="74"/>
      <c r="B164" s="596" t="str">
        <f>Decoater!B125</f>
        <v>Antimony Emission Factor (Normalized to PM Emitted)</v>
      </c>
      <c r="C164" s="596"/>
      <c r="D164" s="596"/>
      <c r="E164" s="538">
        <v>1.8600000000000001E-5</v>
      </c>
      <c r="F164" s="73" t="s">
        <v>841</v>
      </c>
      <c r="G164" s="579" t="s">
        <v>842</v>
      </c>
      <c r="H164" s="579"/>
      <c r="I164" s="579"/>
      <c r="J164" s="579"/>
      <c r="K164" s="579"/>
      <c r="L164" s="579"/>
      <c r="M164" s="579"/>
      <c r="N164" s="36"/>
    </row>
    <row r="165" spans="1:14" ht="27" customHeight="1" x14ac:dyDescent="0.35">
      <c r="A165" s="74"/>
      <c r="B165" s="596" t="str">
        <f>Decoater!B126</f>
        <v>Arsenic Emission Factor (Normalized to PM Emitted)</v>
      </c>
      <c r="C165" s="596"/>
      <c r="D165" s="596"/>
      <c r="E165" s="538">
        <v>1.8999999999999998E-6</v>
      </c>
      <c r="F165" s="73" t="s">
        <v>843</v>
      </c>
      <c r="G165" s="579" t="s">
        <v>844</v>
      </c>
      <c r="H165" s="579"/>
      <c r="I165" s="579"/>
      <c r="J165" s="579"/>
      <c r="K165" s="579"/>
      <c r="L165" s="579"/>
      <c r="M165" s="579"/>
      <c r="N165" s="36"/>
    </row>
    <row r="166" spans="1:14" ht="27" customHeight="1" x14ac:dyDescent="0.35">
      <c r="A166" s="74"/>
      <c r="B166" s="596" t="str">
        <f>Decoater!B127</f>
        <v>Beryllium Emission Factor (Normalized to PM Emitted)</v>
      </c>
      <c r="C166" s="596"/>
      <c r="D166" s="596"/>
      <c r="E166" s="538">
        <v>4.9999999999999998E-7</v>
      </c>
      <c r="F166" s="73" t="s">
        <v>845</v>
      </c>
      <c r="G166" s="579" t="s">
        <v>846</v>
      </c>
      <c r="H166" s="579"/>
      <c r="I166" s="579"/>
      <c r="J166" s="579"/>
      <c r="K166" s="579"/>
      <c r="L166" s="579"/>
      <c r="M166" s="579"/>
      <c r="N166" s="36"/>
    </row>
    <row r="167" spans="1:14" ht="27" customHeight="1" x14ac:dyDescent="0.35">
      <c r="A167" s="74"/>
      <c r="B167" s="596" t="str">
        <f>Decoater!B128</f>
        <v>Cadmium Emission Factor (Normalized to PM Emitted)</v>
      </c>
      <c r="C167" s="596"/>
      <c r="D167" s="596"/>
      <c r="E167" s="538">
        <v>1.34E-5</v>
      </c>
      <c r="F167" s="73" t="s">
        <v>847</v>
      </c>
      <c r="G167" s="579" t="s">
        <v>848</v>
      </c>
      <c r="H167" s="579"/>
      <c r="I167" s="579"/>
      <c r="J167" s="579"/>
      <c r="K167" s="579"/>
      <c r="L167" s="579"/>
      <c r="M167" s="579"/>
      <c r="N167" s="36"/>
    </row>
    <row r="168" spans="1:14" ht="27" customHeight="1" x14ac:dyDescent="0.35">
      <c r="A168" s="74"/>
      <c r="B168" s="596" t="str">
        <f>Decoater!B129</f>
        <v>Chromium III Emission Factor (Normalized to PM Emitted)</v>
      </c>
      <c r="C168" s="596"/>
      <c r="D168" s="596"/>
      <c r="E168" s="538">
        <v>1.1E-5</v>
      </c>
      <c r="F168" s="73" t="s">
        <v>849</v>
      </c>
      <c r="G168" s="579" t="s">
        <v>850</v>
      </c>
      <c r="H168" s="579"/>
      <c r="I168" s="579"/>
      <c r="J168" s="579"/>
      <c r="K168" s="579"/>
      <c r="L168" s="579"/>
      <c r="M168" s="579"/>
      <c r="N168" s="36"/>
    </row>
    <row r="169" spans="1:14" ht="27" customHeight="1" x14ac:dyDescent="0.35">
      <c r="A169" s="74"/>
      <c r="B169" s="596" t="str">
        <f>Decoater!B130</f>
        <v>Chromium VI Emission Factor (Normalized to PM Emitted)</v>
      </c>
      <c r="C169" s="596"/>
      <c r="D169" s="596"/>
      <c r="E169" s="538">
        <v>2.0000000000000002E-7</v>
      </c>
      <c r="F169" s="73" t="s">
        <v>851</v>
      </c>
      <c r="G169" s="579" t="s">
        <v>852</v>
      </c>
      <c r="H169" s="579"/>
      <c r="I169" s="579"/>
      <c r="J169" s="579"/>
      <c r="K169" s="579"/>
      <c r="L169" s="579"/>
      <c r="M169" s="579"/>
      <c r="N169" s="36"/>
    </row>
    <row r="170" spans="1:14" ht="27" customHeight="1" x14ac:dyDescent="0.35">
      <c r="A170" s="74"/>
      <c r="B170" s="596" t="str">
        <f>Decoater!B131</f>
        <v>Cobalt Emission Factor (Normalized to PM Emitted)</v>
      </c>
      <c r="C170" s="596"/>
      <c r="D170" s="596"/>
      <c r="E170" s="538">
        <v>1.3E-6</v>
      </c>
      <c r="F170" s="73" t="s">
        <v>853</v>
      </c>
      <c r="G170" s="579" t="s">
        <v>854</v>
      </c>
      <c r="H170" s="579"/>
      <c r="I170" s="579"/>
      <c r="J170" s="579"/>
      <c r="K170" s="579"/>
      <c r="L170" s="579"/>
      <c r="M170" s="579"/>
      <c r="N170" s="36"/>
    </row>
    <row r="171" spans="1:14" ht="27" customHeight="1" x14ac:dyDescent="0.35">
      <c r="A171" s="74"/>
      <c r="B171" s="596" t="str">
        <f>Decoater!B132</f>
        <v>Lead Emission Factor (Normalized to PM Emitted)</v>
      </c>
      <c r="C171" s="596"/>
      <c r="D171" s="596"/>
      <c r="E171" s="538">
        <v>3.2700000000000002E-5</v>
      </c>
      <c r="F171" s="73" t="s">
        <v>855</v>
      </c>
      <c r="G171" s="579" t="s">
        <v>856</v>
      </c>
      <c r="H171" s="579"/>
      <c r="I171" s="579"/>
      <c r="J171" s="579"/>
      <c r="K171" s="579"/>
      <c r="L171" s="579"/>
      <c r="M171" s="579"/>
      <c r="N171" s="36"/>
    </row>
    <row r="172" spans="1:14" ht="27" customHeight="1" x14ac:dyDescent="0.35">
      <c r="A172" s="74"/>
      <c r="B172" s="596" t="str">
        <f>Decoater!B133</f>
        <v>Manganese Emission Factor (Normalized to PM Emitted)</v>
      </c>
      <c r="C172" s="596"/>
      <c r="D172" s="596"/>
      <c r="E172" s="538">
        <v>1.01E-4</v>
      </c>
      <c r="F172" s="73" t="s">
        <v>857</v>
      </c>
      <c r="G172" s="579" t="s">
        <v>858</v>
      </c>
      <c r="H172" s="579"/>
      <c r="I172" s="579"/>
      <c r="J172" s="579"/>
      <c r="K172" s="579"/>
      <c r="L172" s="579"/>
      <c r="M172" s="579"/>
      <c r="N172" s="36"/>
    </row>
    <row r="173" spans="1:14" ht="27" customHeight="1" x14ac:dyDescent="0.35">
      <c r="A173" s="74"/>
      <c r="B173" s="596" t="str">
        <f>Decoater!B134</f>
        <v>Mercury, elemental Emission Factor (Normalized to PM Emitted)</v>
      </c>
      <c r="C173" s="596"/>
      <c r="D173" s="596"/>
      <c r="E173" s="538">
        <v>1.91E-7</v>
      </c>
      <c r="F173" s="73" t="s">
        <v>859</v>
      </c>
      <c r="G173" s="579" t="s">
        <v>860</v>
      </c>
      <c r="H173" s="579"/>
      <c r="I173" s="579"/>
      <c r="J173" s="579"/>
      <c r="K173" s="579"/>
      <c r="L173" s="579"/>
      <c r="M173" s="579"/>
      <c r="N173" s="36"/>
    </row>
    <row r="174" spans="1:14" ht="27" customHeight="1" x14ac:dyDescent="0.35">
      <c r="A174" s="74"/>
      <c r="B174" s="596" t="str">
        <f>Decoater!B135</f>
        <v>Mercury, gaseous Emission Factor (Normalized to PM Emitted)</v>
      </c>
      <c r="C174" s="596"/>
      <c r="D174" s="596"/>
      <c r="E174" s="538">
        <v>2.4E-8</v>
      </c>
      <c r="F174" s="73" t="s">
        <v>984</v>
      </c>
      <c r="G174" s="579" t="s">
        <v>985</v>
      </c>
      <c r="H174" s="579"/>
      <c r="I174" s="579"/>
      <c r="J174" s="579"/>
      <c r="K174" s="579"/>
      <c r="L174" s="579"/>
      <c r="M174" s="579"/>
      <c r="N174" s="36"/>
    </row>
    <row r="175" spans="1:14" ht="27" customHeight="1" x14ac:dyDescent="0.35">
      <c r="A175" s="74"/>
      <c r="B175" s="596" t="str">
        <f>Decoater!B136</f>
        <v>Mercury, particulate Emission Factor (Normalized to PM Emitted)</v>
      </c>
      <c r="C175" s="596"/>
      <c r="D175" s="596"/>
      <c r="E175" s="538">
        <v>2.4E-8</v>
      </c>
      <c r="F175" s="73" t="s">
        <v>987</v>
      </c>
      <c r="G175" s="579" t="s">
        <v>988</v>
      </c>
      <c r="H175" s="579"/>
      <c r="I175" s="579"/>
      <c r="J175" s="579"/>
      <c r="K175" s="579"/>
      <c r="L175" s="579"/>
      <c r="M175" s="579"/>
      <c r="N175" s="36"/>
    </row>
    <row r="176" spans="1:14" ht="27" customHeight="1" x14ac:dyDescent="0.35">
      <c r="A176" s="74"/>
      <c r="B176" s="596" t="str">
        <f>Decoater!B137</f>
        <v>Nickel Emission Factor (Normalized to PM Emitted)</v>
      </c>
      <c r="C176" s="596"/>
      <c r="D176" s="596"/>
      <c r="E176" s="538">
        <v>1.2999999999999999E-5</v>
      </c>
      <c r="F176" s="73" t="s">
        <v>861</v>
      </c>
      <c r="G176" s="579" t="s">
        <v>862</v>
      </c>
      <c r="H176" s="579"/>
      <c r="I176" s="579"/>
      <c r="J176" s="579"/>
      <c r="K176" s="579"/>
      <c r="L176" s="579"/>
      <c r="M176" s="579"/>
      <c r="N176" s="36"/>
    </row>
    <row r="177" spans="1:14" ht="27" customHeight="1" x14ac:dyDescent="0.35">
      <c r="A177" s="74"/>
      <c r="B177" s="596" t="str">
        <f>Decoater!B138</f>
        <v>Selenium Emission Factor (Normalized to PM Emitted)</v>
      </c>
      <c r="C177" s="596"/>
      <c r="D177" s="596"/>
      <c r="E177" s="538">
        <v>4.0999999999999997E-6</v>
      </c>
      <c r="F177" s="73" t="s">
        <v>863</v>
      </c>
      <c r="G177" s="579" t="s">
        <v>864</v>
      </c>
      <c r="H177" s="579"/>
      <c r="I177" s="579"/>
      <c r="J177" s="579"/>
      <c r="K177" s="579"/>
      <c r="L177" s="579"/>
      <c r="M177" s="579"/>
      <c r="N177" s="36"/>
    </row>
    <row r="178" spans="1:14" ht="27" customHeight="1" x14ac:dyDescent="0.35">
      <c r="A178" s="74"/>
      <c r="B178" s="596" t="str">
        <f>Decoater!B139</f>
        <v>Total Metal HAP Emission Factor (Normalized to PM Emitted)</v>
      </c>
      <c r="C178" s="596"/>
      <c r="D178" s="596"/>
      <c r="E178" s="538">
        <v>1.97939E-4</v>
      </c>
      <c r="F178" s="73" t="s">
        <v>865</v>
      </c>
      <c r="G178" s="579" t="s">
        <v>866</v>
      </c>
      <c r="H178" s="579"/>
      <c r="I178" s="579"/>
      <c r="J178" s="579"/>
      <c r="K178" s="579"/>
      <c r="L178" s="579"/>
      <c r="M178" s="579"/>
      <c r="N178" s="36"/>
    </row>
    <row r="179" spans="1:14" x14ac:dyDescent="0.35">
      <c r="A179" s="74"/>
      <c r="B179" s="74"/>
      <c r="C179" s="75"/>
      <c r="M179" s="36"/>
      <c r="N179" s="36"/>
    </row>
    <row r="180" spans="1:14" ht="24" customHeight="1" x14ac:dyDescent="0.35">
      <c r="A180" s="74"/>
      <c r="B180" s="596" t="s">
        <v>828</v>
      </c>
      <c r="C180" s="596"/>
      <c r="D180" s="596"/>
      <c r="E180" s="113">
        <f>E164*$E$35</f>
        <v>1.5545389790265136E-6</v>
      </c>
      <c r="F180" s="73" t="s">
        <v>867</v>
      </c>
      <c r="G180" s="579" t="s">
        <v>1077</v>
      </c>
      <c r="H180" s="579"/>
      <c r="I180" s="579"/>
      <c r="J180" s="579"/>
      <c r="K180" s="579"/>
      <c r="L180" s="579"/>
      <c r="M180" s="579"/>
      <c r="N180" s="36"/>
    </row>
    <row r="181" spans="1:14" ht="24" customHeight="1" x14ac:dyDescent="0.35">
      <c r="A181" s="74"/>
      <c r="B181" s="596" t="s">
        <v>829</v>
      </c>
      <c r="C181" s="596"/>
      <c r="D181" s="596"/>
      <c r="E181" s="113">
        <f t="shared" ref="E181:E194" si="0">E165*$E$35</f>
        <v>1.5879699248120298E-7</v>
      </c>
      <c r="F181" s="73" t="s">
        <v>869</v>
      </c>
      <c r="G181" s="579" t="s">
        <v>1078</v>
      </c>
      <c r="H181" s="579"/>
      <c r="I181" s="579"/>
      <c r="J181" s="579"/>
      <c r="K181" s="579"/>
      <c r="L181" s="579"/>
      <c r="M181" s="579"/>
      <c r="N181" s="36"/>
    </row>
    <row r="182" spans="1:14" ht="24" customHeight="1" x14ac:dyDescent="0.35">
      <c r="A182" s="74"/>
      <c r="B182" s="596" t="s">
        <v>830</v>
      </c>
      <c r="C182" s="596"/>
      <c r="D182" s="596"/>
      <c r="E182" s="113">
        <f t="shared" si="0"/>
        <v>4.1788682231895521E-8</v>
      </c>
      <c r="F182" s="73" t="s">
        <v>871</v>
      </c>
      <c r="G182" s="579" t="s">
        <v>1079</v>
      </c>
      <c r="H182" s="579"/>
      <c r="I182" s="579"/>
      <c r="J182" s="579"/>
      <c r="K182" s="579"/>
      <c r="L182" s="579"/>
      <c r="M182" s="579"/>
      <c r="N182" s="36"/>
    </row>
    <row r="183" spans="1:14" ht="24" customHeight="1" x14ac:dyDescent="0.35">
      <c r="A183" s="74"/>
      <c r="B183" s="596" t="s">
        <v>831</v>
      </c>
      <c r="C183" s="596"/>
      <c r="D183" s="596"/>
      <c r="E183" s="113">
        <f t="shared" si="0"/>
        <v>1.1199366838148E-6</v>
      </c>
      <c r="F183" s="73" t="s">
        <v>873</v>
      </c>
      <c r="G183" s="579" t="s">
        <v>1080</v>
      </c>
      <c r="H183" s="579"/>
      <c r="I183" s="579"/>
      <c r="J183" s="579"/>
      <c r="K183" s="579"/>
      <c r="L183" s="579"/>
      <c r="M183" s="579"/>
      <c r="N183" s="36"/>
    </row>
    <row r="184" spans="1:14" ht="24" customHeight="1" x14ac:dyDescent="0.35">
      <c r="A184" s="74"/>
      <c r="B184" s="596" t="s">
        <v>832</v>
      </c>
      <c r="C184" s="596"/>
      <c r="D184" s="596"/>
      <c r="E184" s="113">
        <f t="shared" si="0"/>
        <v>9.1935100910170154E-7</v>
      </c>
      <c r="F184" s="73" t="s">
        <v>875</v>
      </c>
      <c r="G184" s="579" t="s">
        <v>1081</v>
      </c>
      <c r="H184" s="579"/>
      <c r="I184" s="579"/>
      <c r="J184" s="579"/>
      <c r="K184" s="579"/>
      <c r="L184" s="579"/>
      <c r="M184" s="579"/>
      <c r="N184" s="36"/>
    </row>
    <row r="185" spans="1:14" ht="24" customHeight="1" x14ac:dyDescent="0.35">
      <c r="A185" s="74"/>
      <c r="B185" s="596" t="s">
        <v>833</v>
      </c>
      <c r="C185" s="596"/>
      <c r="D185" s="596"/>
      <c r="E185" s="113">
        <f t="shared" si="0"/>
        <v>1.671547289275821E-8</v>
      </c>
      <c r="F185" s="73" t="s">
        <v>877</v>
      </c>
      <c r="G185" s="579" t="s">
        <v>1082</v>
      </c>
      <c r="H185" s="579"/>
      <c r="I185" s="579"/>
      <c r="J185" s="579"/>
      <c r="K185" s="579"/>
      <c r="L185" s="579"/>
      <c r="M185" s="579"/>
      <c r="N185" s="36"/>
    </row>
    <row r="186" spans="1:14" ht="24" customHeight="1" x14ac:dyDescent="0.35">
      <c r="A186" s="74"/>
      <c r="B186" s="596" t="s">
        <v>834</v>
      </c>
      <c r="C186" s="596"/>
      <c r="D186" s="596"/>
      <c r="E186" s="113">
        <f t="shared" si="0"/>
        <v>1.0865057380292836E-7</v>
      </c>
      <c r="F186" s="73" t="s">
        <v>879</v>
      </c>
      <c r="G186" s="579" t="s">
        <v>1083</v>
      </c>
      <c r="H186" s="579"/>
      <c r="I186" s="579"/>
      <c r="J186" s="579"/>
      <c r="K186" s="579"/>
      <c r="L186" s="579"/>
      <c r="M186" s="579"/>
      <c r="N186" s="36"/>
    </row>
    <row r="187" spans="1:14" ht="24" customHeight="1" x14ac:dyDescent="0.35">
      <c r="A187" s="74"/>
      <c r="B187" s="596" t="s">
        <v>835</v>
      </c>
      <c r="C187" s="596"/>
      <c r="D187" s="596"/>
      <c r="E187" s="113">
        <f>E171*$E$35</f>
        <v>2.7329798179659673E-6</v>
      </c>
      <c r="F187" s="73" t="s">
        <v>881</v>
      </c>
      <c r="G187" s="579" t="s">
        <v>1084</v>
      </c>
      <c r="H187" s="579"/>
      <c r="I187" s="579"/>
      <c r="J187" s="579"/>
      <c r="K187" s="579"/>
      <c r="L187" s="579"/>
      <c r="M187" s="579"/>
      <c r="N187" s="36"/>
    </row>
    <row r="188" spans="1:14" ht="24" customHeight="1" x14ac:dyDescent="0.35">
      <c r="A188" s="74"/>
      <c r="B188" s="596" t="s">
        <v>836</v>
      </c>
      <c r="C188" s="596"/>
      <c r="D188" s="596"/>
      <c r="E188" s="113">
        <f t="shared" si="0"/>
        <v>8.4413138108428959E-6</v>
      </c>
      <c r="F188" s="73" t="s">
        <v>883</v>
      </c>
      <c r="G188" s="579" t="s">
        <v>1085</v>
      </c>
      <c r="H188" s="579"/>
      <c r="I188" s="579"/>
      <c r="J188" s="579"/>
      <c r="K188" s="579"/>
      <c r="L188" s="579"/>
      <c r="M188" s="579"/>
      <c r="N188" s="36"/>
    </row>
    <row r="189" spans="1:14" ht="24" customHeight="1" x14ac:dyDescent="0.35">
      <c r="A189" s="74"/>
      <c r="B189" s="596" t="s">
        <v>837</v>
      </c>
      <c r="C189" s="596"/>
      <c r="D189" s="596"/>
      <c r="E189" s="113">
        <f t="shared" si="0"/>
        <v>1.5963276612584091E-8</v>
      </c>
      <c r="F189" s="73" t="s">
        <v>885</v>
      </c>
      <c r="G189" s="579" t="s">
        <v>1086</v>
      </c>
      <c r="H189" s="579"/>
      <c r="I189" s="579"/>
      <c r="J189" s="579"/>
      <c r="K189" s="579"/>
      <c r="L189" s="579"/>
      <c r="M189" s="579"/>
      <c r="N189" s="36"/>
    </row>
    <row r="190" spans="1:14" ht="24" customHeight="1" x14ac:dyDescent="0.35">
      <c r="A190" s="74"/>
      <c r="B190" s="596" t="s">
        <v>999</v>
      </c>
      <c r="C190" s="596"/>
      <c r="D190" s="596"/>
      <c r="E190" s="113">
        <f t="shared" si="0"/>
        <v>2.005856747130985E-9</v>
      </c>
      <c r="F190" s="73" t="s">
        <v>1000</v>
      </c>
      <c r="G190" s="579" t="s">
        <v>1087</v>
      </c>
      <c r="H190" s="579"/>
      <c r="I190" s="579"/>
      <c r="J190" s="579"/>
      <c r="K190" s="579"/>
      <c r="L190" s="579"/>
      <c r="M190" s="579"/>
      <c r="N190" s="36"/>
    </row>
    <row r="191" spans="1:14" ht="24" customHeight="1" x14ac:dyDescent="0.35">
      <c r="A191" s="74"/>
      <c r="B191" s="596" t="s">
        <v>1002</v>
      </c>
      <c r="C191" s="596"/>
      <c r="D191" s="596"/>
      <c r="E191" s="113">
        <f t="shared" si="0"/>
        <v>2.005856747130985E-9</v>
      </c>
      <c r="F191" s="73" t="s">
        <v>1003</v>
      </c>
      <c r="G191" s="579" t="s">
        <v>1088</v>
      </c>
      <c r="H191" s="579"/>
      <c r="I191" s="579"/>
      <c r="J191" s="579"/>
      <c r="K191" s="579"/>
      <c r="L191" s="579"/>
      <c r="M191" s="579"/>
      <c r="N191" s="36"/>
    </row>
    <row r="192" spans="1:14" ht="24" customHeight="1" x14ac:dyDescent="0.35">
      <c r="A192" s="74"/>
      <c r="B192" s="596" t="s">
        <v>838</v>
      </c>
      <c r="C192" s="596"/>
      <c r="D192" s="596"/>
      <c r="E192" s="113">
        <f t="shared" si="0"/>
        <v>1.0865057380292836E-6</v>
      </c>
      <c r="F192" s="73" t="s">
        <v>887</v>
      </c>
      <c r="G192" s="579" t="s">
        <v>1089</v>
      </c>
      <c r="H192" s="579"/>
      <c r="I192" s="579"/>
      <c r="J192" s="579"/>
      <c r="K192" s="579"/>
      <c r="L192" s="579"/>
      <c r="M192" s="579"/>
      <c r="N192" s="36"/>
    </row>
    <row r="193" spans="1:14" ht="24" customHeight="1" x14ac:dyDescent="0.35">
      <c r="A193" s="74"/>
      <c r="B193" s="596" t="s">
        <v>839</v>
      </c>
      <c r="C193" s="596"/>
      <c r="D193" s="596"/>
      <c r="E193" s="113">
        <f t="shared" si="0"/>
        <v>3.4266719430154328E-7</v>
      </c>
      <c r="F193" s="73" t="s">
        <v>888</v>
      </c>
      <c r="G193" s="579" t="s">
        <v>1090</v>
      </c>
      <c r="H193" s="579"/>
      <c r="I193" s="579"/>
      <c r="J193" s="579"/>
      <c r="K193" s="579"/>
      <c r="L193" s="579"/>
      <c r="M193" s="579"/>
      <c r="N193" s="36"/>
    </row>
    <row r="194" spans="1:14" ht="24" customHeight="1" x14ac:dyDescent="0.35">
      <c r="A194" s="74"/>
      <c r="B194" s="596" t="s">
        <v>840</v>
      </c>
      <c r="C194" s="596"/>
      <c r="D194" s="596"/>
      <c r="E194" s="113">
        <f t="shared" si="0"/>
        <v>1.6543219944598335E-5</v>
      </c>
      <c r="F194" s="73" t="s">
        <v>889</v>
      </c>
      <c r="G194" s="579" t="s">
        <v>1091</v>
      </c>
      <c r="H194" s="579"/>
      <c r="I194" s="579"/>
      <c r="J194" s="579"/>
      <c r="K194" s="579"/>
      <c r="L194" s="579"/>
      <c r="M194" s="579"/>
      <c r="N194" s="36"/>
    </row>
    <row r="195" spans="1:14" x14ac:dyDescent="0.35">
      <c r="A195" s="74"/>
      <c r="B195" s="81"/>
      <c r="C195" s="81"/>
      <c r="D195" s="81"/>
      <c r="M195" s="36"/>
      <c r="N195" s="36"/>
    </row>
    <row r="196" spans="1:14" ht="15" customHeight="1" x14ac:dyDescent="0.35">
      <c r="A196" s="74"/>
      <c r="B196" s="45" t="s">
        <v>86</v>
      </c>
      <c r="C196" s="45"/>
      <c r="D196" s="45"/>
      <c r="E196" s="89" t="s">
        <v>89</v>
      </c>
      <c r="F196" s="45"/>
      <c r="G196" s="45" t="s">
        <v>87</v>
      </c>
      <c r="H196" s="90"/>
      <c r="I196" s="90"/>
      <c r="J196" s="90"/>
      <c r="K196" s="90"/>
      <c r="L196" s="90"/>
      <c r="M196" s="90"/>
      <c r="N196" s="36"/>
    </row>
    <row r="197" spans="1:14" ht="24" customHeight="1" x14ac:dyDescent="0.35">
      <c r="A197" s="74"/>
      <c r="B197" s="109" t="s">
        <v>457</v>
      </c>
      <c r="C197" s="110"/>
      <c r="D197" s="110"/>
      <c r="E197" s="73"/>
      <c r="F197" s="73"/>
      <c r="G197" s="73"/>
      <c r="H197" s="73"/>
      <c r="I197" s="73"/>
      <c r="J197" s="73"/>
      <c r="K197" s="73"/>
      <c r="L197" s="73"/>
      <c r="M197" s="73"/>
      <c r="N197" s="36"/>
    </row>
    <row r="198" spans="1:14" ht="40.5" customHeight="1" x14ac:dyDescent="0.35">
      <c r="A198" s="74"/>
      <c r="B198" s="595" t="s">
        <v>340</v>
      </c>
      <c r="C198" s="595"/>
      <c r="D198" s="595"/>
      <c r="E198" s="317">
        <f>E62</f>
        <v>0.98</v>
      </c>
      <c r="F198" s="318" t="s">
        <v>88</v>
      </c>
      <c r="G198" s="595" t="s">
        <v>506</v>
      </c>
      <c r="H198" s="599"/>
      <c r="I198" s="599"/>
      <c r="J198" s="599"/>
      <c r="K198" s="599"/>
      <c r="L198" s="599"/>
      <c r="M198" s="599"/>
      <c r="N198" s="36"/>
    </row>
    <row r="199" spans="1:14" ht="24" customHeight="1" x14ac:dyDescent="0.35">
      <c r="A199" s="74"/>
      <c r="B199" s="596" t="str">
        <f>Decoater!B125</f>
        <v>Antimony Emission Factor (Normalized to PM Emitted)</v>
      </c>
      <c r="C199" s="596"/>
      <c r="D199" s="596"/>
      <c r="E199" s="538">
        <v>1.8600000000000001E-5</v>
      </c>
      <c r="F199" s="73" t="s">
        <v>841</v>
      </c>
      <c r="G199" s="579" t="s">
        <v>842</v>
      </c>
      <c r="H199" s="579"/>
      <c r="I199" s="579"/>
      <c r="J199" s="579"/>
      <c r="K199" s="579"/>
      <c r="L199" s="579"/>
      <c r="M199" s="579"/>
      <c r="N199" s="36"/>
    </row>
    <row r="200" spans="1:14" ht="24" customHeight="1" x14ac:dyDescent="0.35">
      <c r="A200" s="74"/>
      <c r="B200" s="596" t="str">
        <f>Decoater!B126</f>
        <v>Arsenic Emission Factor (Normalized to PM Emitted)</v>
      </c>
      <c r="C200" s="596"/>
      <c r="D200" s="596"/>
      <c r="E200" s="538">
        <v>1.8999999999999998E-6</v>
      </c>
      <c r="F200" s="73" t="s">
        <v>843</v>
      </c>
      <c r="G200" s="579" t="s">
        <v>844</v>
      </c>
      <c r="H200" s="579"/>
      <c r="I200" s="579"/>
      <c r="J200" s="579"/>
      <c r="K200" s="579"/>
      <c r="L200" s="579"/>
      <c r="M200" s="579"/>
      <c r="N200" s="36"/>
    </row>
    <row r="201" spans="1:14" ht="24" customHeight="1" x14ac:dyDescent="0.35">
      <c r="A201" s="74"/>
      <c r="B201" s="596" t="str">
        <f>Decoater!B127</f>
        <v>Beryllium Emission Factor (Normalized to PM Emitted)</v>
      </c>
      <c r="C201" s="596"/>
      <c r="D201" s="596"/>
      <c r="E201" s="538">
        <v>4.9999999999999998E-7</v>
      </c>
      <c r="F201" s="73" t="s">
        <v>845</v>
      </c>
      <c r="G201" s="579" t="s">
        <v>846</v>
      </c>
      <c r="H201" s="579"/>
      <c r="I201" s="579"/>
      <c r="J201" s="579"/>
      <c r="K201" s="579"/>
      <c r="L201" s="579"/>
      <c r="M201" s="579"/>
      <c r="N201" s="36"/>
    </row>
    <row r="202" spans="1:14" ht="24" customHeight="1" x14ac:dyDescent="0.35">
      <c r="A202" s="74"/>
      <c r="B202" s="596" t="str">
        <f>Decoater!B128</f>
        <v>Cadmium Emission Factor (Normalized to PM Emitted)</v>
      </c>
      <c r="C202" s="596"/>
      <c r="D202" s="596"/>
      <c r="E202" s="538">
        <v>1.34E-5</v>
      </c>
      <c r="F202" s="73" t="s">
        <v>847</v>
      </c>
      <c r="G202" s="579" t="s">
        <v>848</v>
      </c>
      <c r="H202" s="579"/>
      <c r="I202" s="579"/>
      <c r="J202" s="579"/>
      <c r="K202" s="579"/>
      <c r="L202" s="579"/>
      <c r="M202" s="579"/>
      <c r="N202" s="36"/>
    </row>
    <row r="203" spans="1:14" ht="24" customHeight="1" x14ac:dyDescent="0.35">
      <c r="A203" s="74"/>
      <c r="B203" s="596" t="str">
        <f>Decoater!B129</f>
        <v>Chromium III Emission Factor (Normalized to PM Emitted)</v>
      </c>
      <c r="C203" s="596"/>
      <c r="D203" s="596"/>
      <c r="E203" s="538">
        <v>1.1E-5</v>
      </c>
      <c r="F203" s="73" t="s">
        <v>849</v>
      </c>
      <c r="G203" s="579" t="s">
        <v>850</v>
      </c>
      <c r="H203" s="579"/>
      <c r="I203" s="579"/>
      <c r="J203" s="579"/>
      <c r="K203" s="579"/>
      <c r="L203" s="579"/>
      <c r="M203" s="579"/>
      <c r="N203" s="36"/>
    </row>
    <row r="204" spans="1:14" ht="24" customHeight="1" x14ac:dyDescent="0.35">
      <c r="A204" s="74"/>
      <c r="B204" s="596" t="str">
        <f>Decoater!B130</f>
        <v>Chromium VI Emission Factor (Normalized to PM Emitted)</v>
      </c>
      <c r="C204" s="596"/>
      <c r="D204" s="596"/>
      <c r="E204" s="538">
        <v>2.0000000000000002E-7</v>
      </c>
      <c r="F204" s="73" t="s">
        <v>851</v>
      </c>
      <c r="G204" s="579" t="s">
        <v>852</v>
      </c>
      <c r="H204" s="579"/>
      <c r="I204" s="579"/>
      <c r="J204" s="579"/>
      <c r="K204" s="579"/>
      <c r="L204" s="579"/>
      <c r="M204" s="579"/>
      <c r="N204" s="36"/>
    </row>
    <row r="205" spans="1:14" ht="24" customHeight="1" x14ac:dyDescent="0.35">
      <c r="A205" s="74"/>
      <c r="B205" s="596" t="str">
        <f>Decoater!B131</f>
        <v>Cobalt Emission Factor (Normalized to PM Emitted)</v>
      </c>
      <c r="C205" s="596"/>
      <c r="D205" s="596"/>
      <c r="E205" s="538">
        <v>1.3E-6</v>
      </c>
      <c r="F205" s="73" t="s">
        <v>853</v>
      </c>
      <c r="G205" s="579" t="s">
        <v>854</v>
      </c>
      <c r="H205" s="579"/>
      <c r="I205" s="579"/>
      <c r="J205" s="579"/>
      <c r="K205" s="579"/>
      <c r="L205" s="579"/>
      <c r="M205" s="579"/>
      <c r="N205" s="36"/>
    </row>
    <row r="206" spans="1:14" ht="24" customHeight="1" x14ac:dyDescent="0.35">
      <c r="A206" s="74"/>
      <c r="B206" s="596" t="str">
        <f>Decoater!B132</f>
        <v>Lead Emission Factor (Normalized to PM Emitted)</v>
      </c>
      <c r="C206" s="596"/>
      <c r="D206" s="596"/>
      <c r="E206" s="538">
        <v>3.2700000000000002E-5</v>
      </c>
      <c r="F206" s="73" t="s">
        <v>855</v>
      </c>
      <c r="G206" s="579" t="s">
        <v>856</v>
      </c>
      <c r="H206" s="579"/>
      <c r="I206" s="579"/>
      <c r="J206" s="579"/>
      <c r="K206" s="579"/>
      <c r="L206" s="579"/>
      <c r="M206" s="579"/>
      <c r="N206" s="36"/>
    </row>
    <row r="207" spans="1:14" ht="24" customHeight="1" x14ac:dyDescent="0.35">
      <c r="A207" s="74"/>
      <c r="B207" s="596" t="str">
        <f>Decoater!B133</f>
        <v>Manganese Emission Factor (Normalized to PM Emitted)</v>
      </c>
      <c r="C207" s="596"/>
      <c r="D207" s="596"/>
      <c r="E207" s="538">
        <v>1.01E-4</v>
      </c>
      <c r="F207" s="73" t="s">
        <v>857</v>
      </c>
      <c r="G207" s="579" t="s">
        <v>858</v>
      </c>
      <c r="H207" s="579"/>
      <c r="I207" s="579"/>
      <c r="J207" s="579"/>
      <c r="K207" s="579"/>
      <c r="L207" s="579"/>
      <c r="M207" s="579"/>
      <c r="N207" s="36"/>
    </row>
    <row r="208" spans="1:14" ht="24" customHeight="1" x14ac:dyDescent="0.35">
      <c r="A208" s="74"/>
      <c r="B208" s="596" t="str">
        <f>Decoater!B134</f>
        <v>Mercury, elemental Emission Factor (Normalized to PM Emitted)</v>
      </c>
      <c r="C208" s="596"/>
      <c r="D208" s="596"/>
      <c r="E208" s="538">
        <v>1.91E-7</v>
      </c>
      <c r="F208" s="73" t="s">
        <v>859</v>
      </c>
      <c r="G208" s="579" t="s">
        <v>860</v>
      </c>
      <c r="H208" s="579"/>
      <c r="I208" s="579"/>
      <c r="J208" s="579"/>
      <c r="K208" s="579"/>
      <c r="L208" s="579"/>
      <c r="M208" s="579"/>
      <c r="N208" s="36"/>
    </row>
    <row r="209" spans="1:14" ht="24" customHeight="1" x14ac:dyDescent="0.35">
      <c r="A209" s="74"/>
      <c r="B209" s="596" t="str">
        <f>Decoater!B135</f>
        <v>Mercury, gaseous Emission Factor (Normalized to PM Emitted)</v>
      </c>
      <c r="C209" s="596"/>
      <c r="D209" s="596"/>
      <c r="E209" s="538">
        <v>2.4E-8</v>
      </c>
      <c r="F209" s="73" t="s">
        <v>984</v>
      </c>
      <c r="G209" s="579" t="s">
        <v>985</v>
      </c>
      <c r="H209" s="579"/>
      <c r="I209" s="579"/>
      <c r="J209" s="579"/>
      <c r="K209" s="579"/>
      <c r="L209" s="579"/>
      <c r="M209" s="579"/>
      <c r="N209" s="36"/>
    </row>
    <row r="210" spans="1:14" ht="24" customHeight="1" x14ac:dyDescent="0.35">
      <c r="A210" s="74"/>
      <c r="B210" s="596" t="str">
        <f>Decoater!B136</f>
        <v>Mercury, particulate Emission Factor (Normalized to PM Emitted)</v>
      </c>
      <c r="C210" s="596"/>
      <c r="D210" s="596"/>
      <c r="E210" s="538">
        <v>2.4E-8</v>
      </c>
      <c r="F210" s="73" t="s">
        <v>987</v>
      </c>
      <c r="G210" s="579" t="s">
        <v>988</v>
      </c>
      <c r="H210" s="579"/>
      <c r="I210" s="579"/>
      <c r="J210" s="579"/>
      <c r="K210" s="579"/>
      <c r="L210" s="579"/>
      <c r="M210" s="579"/>
      <c r="N210" s="36"/>
    </row>
    <row r="211" spans="1:14" ht="24" customHeight="1" x14ac:dyDescent="0.35">
      <c r="A211" s="74"/>
      <c r="B211" s="596" t="str">
        <f>Decoater!B137</f>
        <v>Nickel Emission Factor (Normalized to PM Emitted)</v>
      </c>
      <c r="C211" s="596"/>
      <c r="D211" s="596"/>
      <c r="E211" s="538">
        <v>1.2999999999999999E-5</v>
      </c>
      <c r="F211" s="73" t="s">
        <v>861</v>
      </c>
      <c r="G211" s="579" t="s">
        <v>862</v>
      </c>
      <c r="H211" s="579"/>
      <c r="I211" s="579"/>
      <c r="J211" s="579"/>
      <c r="K211" s="579"/>
      <c r="L211" s="579"/>
      <c r="M211" s="579"/>
      <c r="N211" s="36"/>
    </row>
    <row r="212" spans="1:14" ht="24" customHeight="1" x14ac:dyDescent="0.35">
      <c r="A212" s="74"/>
      <c r="B212" s="596" t="str">
        <f>Decoater!B138</f>
        <v>Selenium Emission Factor (Normalized to PM Emitted)</v>
      </c>
      <c r="C212" s="596"/>
      <c r="D212" s="596"/>
      <c r="E212" s="538">
        <v>4.0999999999999997E-6</v>
      </c>
      <c r="F212" s="73" t="s">
        <v>863</v>
      </c>
      <c r="G212" s="579" t="s">
        <v>864</v>
      </c>
      <c r="H212" s="579"/>
      <c r="I212" s="579"/>
      <c r="J212" s="579"/>
      <c r="K212" s="579"/>
      <c r="L212" s="579"/>
      <c r="M212" s="579"/>
      <c r="N212" s="36"/>
    </row>
    <row r="213" spans="1:14" ht="24" customHeight="1" x14ac:dyDescent="0.35">
      <c r="A213" s="74"/>
      <c r="B213" s="596" t="str">
        <f>Decoater!B139</f>
        <v>Total Metal HAP Emission Factor (Normalized to PM Emitted)</v>
      </c>
      <c r="C213" s="596"/>
      <c r="D213" s="596"/>
      <c r="E213" s="538">
        <v>1.97939E-4</v>
      </c>
      <c r="F213" s="73" t="s">
        <v>865</v>
      </c>
      <c r="G213" s="579" t="s">
        <v>866</v>
      </c>
      <c r="H213" s="579"/>
      <c r="I213" s="579"/>
      <c r="J213" s="579"/>
      <c r="K213" s="579"/>
      <c r="L213" s="579"/>
      <c r="M213" s="579"/>
      <c r="N213" s="36"/>
    </row>
    <row r="214" spans="1:14" ht="24" customHeight="1" x14ac:dyDescent="0.35">
      <c r="A214" s="74"/>
      <c r="B214" s="74"/>
      <c r="C214" s="75"/>
      <c r="M214" s="36"/>
      <c r="N214" s="36"/>
    </row>
    <row r="215" spans="1:14" ht="24" customHeight="1" x14ac:dyDescent="0.35">
      <c r="A215" s="74"/>
      <c r="B215" s="596" t="s">
        <v>828</v>
      </c>
      <c r="C215" s="596"/>
      <c r="D215" s="596"/>
      <c r="E215" s="113">
        <f>E199*$E$56</f>
        <v>1.413217253660467E-6</v>
      </c>
      <c r="F215" s="73" t="s">
        <v>867</v>
      </c>
      <c r="G215" s="579" t="s">
        <v>1092</v>
      </c>
      <c r="H215" s="579"/>
      <c r="I215" s="579"/>
      <c r="J215" s="579"/>
      <c r="K215" s="579"/>
      <c r="L215" s="579"/>
      <c r="M215" s="579"/>
      <c r="N215" s="36"/>
    </row>
    <row r="216" spans="1:14" ht="24" customHeight="1" x14ac:dyDescent="0.35">
      <c r="A216" s="74"/>
      <c r="B216" s="596" t="s">
        <v>829</v>
      </c>
      <c r="C216" s="596"/>
      <c r="D216" s="596"/>
      <c r="E216" s="113">
        <f t="shared" ref="E216:E226" si="1">E200*$E$56</f>
        <v>1.4436090225563909E-7</v>
      </c>
      <c r="F216" s="73" t="s">
        <v>869</v>
      </c>
      <c r="G216" s="579" t="s">
        <v>1093</v>
      </c>
      <c r="H216" s="579"/>
      <c r="I216" s="579"/>
      <c r="J216" s="579"/>
      <c r="K216" s="579"/>
      <c r="L216" s="579"/>
      <c r="M216" s="579"/>
      <c r="N216" s="36"/>
    </row>
    <row r="217" spans="1:14" ht="24" customHeight="1" x14ac:dyDescent="0.35">
      <c r="A217" s="74"/>
      <c r="B217" s="596" t="s">
        <v>830</v>
      </c>
      <c r="C217" s="596"/>
      <c r="D217" s="596"/>
      <c r="E217" s="113">
        <f t="shared" si="1"/>
        <v>3.7989711119905026E-8</v>
      </c>
      <c r="F217" s="73" t="s">
        <v>871</v>
      </c>
      <c r="G217" s="579" t="s">
        <v>1094</v>
      </c>
      <c r="H217" s="579"/>
      <c r="I217" s="579"/>
      <c r="J217" s="579"/>
      <c r="K217" s="579"/>
      <c r="L217" s="579"/>
      <c r="M217" s="579"/>
      <c r="N217" s="36"/>
    </row>
    <row r="218" spans="1:14" ht="24" customHeight="1" x14ac:dyDescent="0.35">
      <c r="A218" s="74"/>
      <c r="B218" s="596" t="s">
        <v>831</v>
      </c>
      <c r="C218" s="596"/>
      <c r="D218" s="596"/>
      <c r="E218" s="113">
        <f t="shared" si="1"/>
        <v>1.0181242580134546E-6</v>
      </c>
      <c r="F218" s="73" t="s">
        <v>873</v>
      </c>
      <c r="G218" s="579" t="s">
        <v>1095</v>
      </c>
      <c r="H218" s="579"/>
      <c r="I218" s="579"/>
      <c r="J218" s="579"/>
      <c r="K218" s="579"/>
      <c r="L218" s="579"/>
      <c r="M218" s="579"/>
      <c r="N218" s="36"/>
    </row>
    <row r="219" spans="1:14" ht="24" customHeight="1" x14ac:dyDescent="0.35">
      <c r="A219" s="74"/>
      <c r="B219" s="596" t="s">
        <v>832</v>
      </c>
      <c r="C219" s="596"/>
      <c r="D219" s="596"/>
      <c r="E219" s="113">
        <f t="shared" si="1"/>
        <v>8.3577364463791058E-7</v>
      </c>
      <c r="F219" s="73" t="s">
        <v>875</v>
      </c>
      <c r="G219" s="579" t="s">
        <v>1096</v>
      </c>
      <c r="H219" s="579"/>
      <c r="I219" s="579"/>
      <c r="J219" s="579"/>
      <c r="K219" s="579"/>
      <c r="L219" s="579"/>
      <c r="M219" s="579"/>
      <c r="N219" s="36"/>
    </row>
    <row r="220" spans="1:14" ht="24" customHeight="1" x14ac:dyDescent="0.35">
      <c r="A220" s="74"/>
      <c r="B220" s="596" t="s">
        <v>833</v>
      </c>
      <c r="C220" s="596"/>
      <c r="D220" s="596"/>
      <c r="E220" s="113">
        <f t="shared" si="1"/>
        <v>1.5195884447962012E-8</v>
      </c>
      <c r="F220" s="73" t="s">
        <v>877</v>
      </c>
      <c r="G220" s="579" t="s">
        <v>1097</v>
      </c>
      <c r="H220" s="579"/>
      <c r="I220" s="579"/>
      <c r="J220" s="579"/>
      <c r="K220" s="579"/>
      <c r="L220" s="579"/>
      <c r="M220" s="579"/>
      <c r="N220" s="36"/>
    </row>
    <row r="221" spans="1:14" ht="24" customHeight="1" x14ac:dyDescent="0.35">
      <c r="A221" s="74"/>
      <c r="B221" s="596" t="s">
        <v>834</v>
      </c>
      <c r="C221" s="596"/>
      <c r="D221" s="596"/>
      <c r="E221" s="113">
        <f t="shared" si="1"/>
        <v>9.8773248911753074E-8</v>
      </c>
      <c r="F221" s="73" t="s">
        <v>879</v>
      </c>
      <c r="G221" s="579" t="s">
        <v>1098</v>
      </c>
      <c r="H221" s="579"/>
      <c r="I221" s="579"/>
      <c r="J221" s="579"/>
      <c r="K221" s="579"/>
      <c r="L221" s="579"/>
      <c r="M221" s="579"/>
      <c r="N221" s="36"/>
    </row>
    <row r="222" spans="1:14" ht="24" customHeight="1" x14ac:dyDescent="0.35">
      <c r="A222" s="74"/>
      <c r="B222" s="596" t="s">
        <v>835</v>
      </c>
      <c r="C222" s="596"/>
      <c r="D222" s="596"/>
      <c r="E222" s="113">
        <f t="shared" si="1"/>
        <v>2.4845271072417888E-6</v>
      </c>
      <c r="F222" s="73" t="s">
        <v>881</v>
      </c>
      <c r="G222" s="579" t="s">
        <v>1099</v>
      </c>
      <c r="H222" s="579"/>
      <c r="I222" s="579"/>
      <c r="J222" s="579"/>
      <c r="K222" s="579"/>
      <c r="L222" s="579"/>
      <c r="M222" s="579"/>
      <c r="N222" s="36"/>
    </row>
    <row r="223" spans="1:14" ht="24" customHeight="1" x14ac:dyDescent="0.35">
      <c r="A223" s="74"/>
      <c r="B223" s="596" t="s">
        <v>836</v>
      </c>
      <c r="C223" s="596"/>
      <c r="D223" s="596"/>
      <c r="E223" s="113">
        <f t="shared" si="1"/>
        <v>7.6739216462208159E-6</v>
      </c>
      <c r="F223" s="73" t="s">
        <v>883</v>
      </c>
      <c r="G223" s="579" t="s">
        <v>1100</v>
      </c>
      <c r="H223" s="579"/>
      <c r="I223" s="579"/>
      <c r="J223" s="579"/>
      <c r="K223" s="579"/>
      <c r="L223" s="579"/>
      <c r="M223" s="579"/>
      <c r="N223" s="36"/>
    </row>
    <row r="224" spans="1:14" ht="24" customHeight="1" x14ac:dyDescent="0.35">
      <c r="A224" s="74"/>
      <c r="B224" s="596" t="s">
        <v>837</v>
      </c>
      <c r="C224" s="596"/>
      <c r="D224" s="596"/>
      <c r="E224" s="113">
        <f t="shared" si="1"/>
        <v>1.4512069647803721E-8</v>
      </c>
      <c r="F224" s="73" t="s">
        <v>885</v>
      </c>
      <c r="G224" s="579" t="s">
        <v>1101</v>
      </c>
      <c r="H224" s="579"/>
      <c r="I224" s="579"/>
      <c r="J224" s="579"/>
      <c r="K224" s="579"/>
      <c r="L224" s="579"/>
      <c r="M224" s="579"/>
      <c r="N224" s="36"/>
    </row>
    <row r="225" spans="1:14" ht="24" customHeight="1" x14ac:dyDescent="0.35">
      <c r="A225" s="74"/>
      <c r="B225" s="596" t="s">
        <v>999</v>
      </c>
      <c r="C225" s="596"/>
      <c r="D225" s="596"/>
      <c r="E225" s="113">
        <f t="shared" si="1"/>
        <v>1.8235061337554413E-9</v>
      </c>
      <c r="F225" s="73" t="s">
        <v>1000</v>
      </c>
      <c r="G225" s="579" t="s">
        <v>1102</v>
      </c>
      <c r="H225" s="579"/>
      <c r="I225" s="579"/>
      <c r="J225" s="579"/>
      <c r="K225" s="579"/>
      <c r="L225" s="579"/>
      <c r="M225" s="579"/>
      <c r="N225" s="36"/>
    </row>
    <row r="226" spans="1:14" ht="24" customHeight="1" x14ac:dyDescent="0.35">
      <c r="A226" s="74"/>
      <c r="B226" s="596" t="s">
        <v>1002</v>
      </c>
      <c r="C226" s="596"/>
      <c r="D226" s="596"/>
      <c r="E226" s="113">
        <f t="shared" si="1"/>
        <v>1.8235061337554413E-9</v>
      </c>
      <c r="F226" s="73" t="s">
        <v>1003</v>
      </c>
      <c r="G226" s="579" t="s">
        <v>1103</v>
      </c>
      <c r="H226" s="579"/>
      <c r="I226" s="579"/>
      <c r="J226" s="579"/>
      <c r="K226" s="579"/>
      <c r="L226" s="579"/>
      <c r="M226" s="579"/>
      <c r="N226" s="36"/>
    </row>
    <row r="227" spans="1:14" ht="24" customHeight="1" x14ac:dyDescent="0.35">
      <c r="A227" s="74"/>
      <c r="B227" s="596" t="s">
        <v>838</v>
      </c>
      <c r="C227" s="596"/>
      <c r="D227" s="596"/>
      <c r="E227" s="113">
        <f>E211*$E$56</f>
        <v>9.8773248911753058E-7</v>
      </c>
      <c r="F227" s="73" t="s">
        <v>887</v>
      </c>
      <c r="G227" s="579" t="s">
        <v>1104</v>
      </c>
      <c r="H227" s="579"/>
      <c r="I227" s="579"/>
      <c r="J227" s="579"/>
      <c r="K227" s="579"/>
      <c r="L227" s="579"/>
      <c r="M227" s="579"/>
      <c r="N227" s="36"/>
    </row>
    <row r="228" spans="1:14" ht="24" customHeight="1" x14ac:dyDescent="0.35">
      <c r="A228" s="74"/>
      <c r="B228" s="596" t="s">
        <v>839</v>
      </c>
      <c r="C228" s="596"/>
      <c r="D228" s="596"/>
      <c r="E228" s="113">
        <f>E212*$E$56</f>
        <v>3.1151563118322117E-7</v>
      </c>
      <c r="F228" s="73" t="s">
        <v>888</v>
      </c>
      <c r="G228" s="579" t="s">
        <v>1105</v>
      </c>
      <c r="H228" s="579"/>
      <c r="I228" s="579"/>
      <c r="J228" s="579"/>
      <c r="K228" s="579"/>
      <c r="L228" s="579"/>
      <c r="M228" s="579"/>
      <c r="N228" s="36"/>
    </row>
    <row r="229" spans="1:14" ht="24" customHeight="1" x14ac:dyDescent="0.35">
      <c r="A229" s="74"/>
      <c r="B229" s="596" t="s">
        <v>840</v>
      </c>
      <c r="C229" s="596"/>
      <c r="D229" s="596"/>
      <c r="E229" s="113">
        <f>E213*$E$56</f>
        <v>1.5039290858725762E-5</v>
      </c>
      <c r="F229" s="73" t="s">
        <v>889</v>
      </c>
      <c r="G229" s="579" t="s">
        <v>1106</v>
      </c>
      <c r="H229" s="579"/>
      <c r="I229" s="579"/>
      <c r="J229" s="579"/>
      <c r="K229" s="579"/>
      <c r="L229" s="579"/>
      <c r="M229" s="579"/>
      <c r="N229" s="36"/>
    </row>
    <row r="230" spans="1:14" ht="24" customHeight="1" x14ac:dyDescent="0.35">
      <c r="A230" s="74"/>
      <c r="B230" s="81"/>
      <c r="C230" s="81"/>
      <c r="D230" s="81"/>
      <c r="M230" s="36"/>
      <c r="N230" s="36"/>
    </row>
    <row r="231" spans="1:14" x14ac:dyDescent="0.35">
      <c r="A231" s="74" t="s">
        <v>1052</v>
      </c>
      <c r="B231" s="74"/>
      <c r="C231" s="75"/>
      <c r="M231" s="36"/>
      <c r="N231" s="36"/>
    </row>
    <row r="232" spans="1:14" s="54" customFormat="1" ht="30.75" customHeight="1" x14ac:dyDescent="0.35">
      <c r="A232" s="54" t="s">
        <v>91</v>
      </c>
      <c r="B232" s="606" t="s">
        <v>507</v>
      </c>
      <c r="C232" s="606"/>
      <c r="D232" s="606"/>
      <c r="E232" s="606"/>
      <c r="F232" s="606"/>
      <c r="G232" s="606"/>
      <c r="H232" s="606"/>
      <c r="I232" s="606"/>
      <c r="J232" s="606"/>
      <c r="K232" s="606"/>
      <c r="L232" s="606"/>
      <c r="M232" s="606"/>
      <c r="N232" s="59"/>
    </row>
    <row r="233" spans="1:14" ht="15" customHeight="1" x14ac:dyDescent="0.35">
      <c r="D233" s="76"/>
      <c r="E233" s="78"/>
      <c r="F233" s="78"/>
    </row>
    <row r="234" spans="1:14" s="44" customFormat="1" ht="15.75" customHeight="1" x14ac:dyDescent="0.35">
      <c r="A234" s="72" t="s">
        <v>1053</v>
      </c>
      <c r="B234" s="50"/>
      <c r="C234" s="72"/>
      <c r="D234" s="72"/>
      <c r="E234" s="42"/>
      <c r="F234" s="42"/>
      <c r="G234" s="42"/>
      <c r="H234" s="42"/>
      <c r="I234" s="42"/>
      <c r="J234" s="42"/>
      <c r="K234" s="42"/>
      <c r="L234" s="42"/>
      <c r="M234" s="42"/>
      <c r="N234" s="42"/>
    </row>
    <row r="235" spans="1:14" ht="15" customHeight="1" x14ac:dyDescent="0.35"/>
    <row r="236" spans="1:14" ht="15" customHeight="1" x14ac:dyDescent="0.35">
      <c r="A236" s="74" t="s">
        <v>1054</v>
      </c>
      <c r="B236" s="74"/>
      <c r="C236" s="75"/>
    </row>
    <row r="237" spans="1:14" s="54" customFormat="1" ht="18" customHeight="1" x14ac:dyDescent="0.35">
      <c r="A237" s="54" t="s">
        <v>91</v>
      </c>
      <c r="B237" s="601" t="s">
        <v>135</v>
      </c>
      <c r="C237" s="601"/>
      <c r="D237" s="601"/>
      <c r="E237" s="601"/>
      <c r="F237" s="601"/>
      <c r="G237" s="601"/>
      <c r="H237" s="601"/>
      <c r="I237" s="601"/>
      <c r="J237" s="601"/>
      <c r="K237" s="601"/>
      <c r="L237" s="601"/>
      <c r="M237" s="601"/>
      <c r="N237" s="59"/>
    </row>
    <row r="238" spans="1:14" ht="15" customHeight="1" x14ac:dyDescent="0.35">
      <c r="A238" s="74"/>
      <c r="B238" s="74"/>
      <c r="C238" s="75"/>
    </row>
    <row r="239" spans="1:14" ht="53.25" customHeight="1" x14ac:dyDescent="0.3">
      <c r="D239" s="153" t="s">
        <v>402</v>
      </c>
      <c r="E239" s="154"/>
      <c r="F239" s="154"/>
      <c r="G239" s="154"/>
      <c r="I239" s="155" t="s">
        <v>137</v>
      </c>
      <c r="J239" s="155" t="s">
        <v>138</v>
      </c>
      <c r="K239" s="602" t="s">
        <v>139</v>
      </c>
      <c r="L239" s="581"/>
      <c r="M239" s="153"/>
    </row>
    <row r="240" spans="1:14" ht="15" customHeight="1" x14ac:dyDescent="0.35">
      <c r="B240" s="90" t="s">
        <v>140</v>
      </c>
      <c r="C240" s="90"/>
      <c r="D240" s="156" t="s">
        <v>141</v>
      </c>
      <c r="E240" s="157" t="s">
        <v>142</v>
      </c>
      <c r="F240" s="158"/>
      <c r="G240" s="158"/>
      <c r="H240" s="159"/>
      <c r="I240" s="160" t="s">
        <v>143</v>
      </c>
      <c r="J240" s="160" t="s">
        <v>144</v>
      </c>
      <c r="K240" s="160" t="s">
        <v>145</v>
      </c>
      <c r="L240" s="156" t="s">
        <v>146</v>
      </c>
      <c r="M240" s="208"/>
    </row>
    <row r="241" spans="2:13" ht="15" customHeight="1" x14ac:dyDescent="0.35">
      <c r="B241" s="33" t="s">
        <v>152</v>
      </c>
      <c r="D241" s="78">
        <f>$E$35</f>
        <v>8.3577364463791048E-2</v>
      </c>
      <c r="E241" s="76" t="s">
        <v>118</v>
      </c>
      <c r="F241" s="169" t="s">
        <v>508</v>
      </c>
      <c r="G241" s="80"/>
      <c r="I241" s="170">
        <f>$G$11</f>
        <v>14.25</v>
      </c>
      <c r="J241" s="171">
        <f>$G$12</f>
        <v>124830</v>
      </c>
      <c r="K241" s="172">
        <f t="shared" ref="K241:K246" si="2">D241*I241</f>
        <v>1.1909774436090224</v>
      </c>
      <c r="L241" s="172">
        <f t="shared" ref="L241:L247" si="3">D241*J241/2000</f>
        <v>5.2164812030075183</v>
      </c>
      <c r="M241" s="172"/>
    </row>
    <row r="242" spans="2:13" ht="15" customHeight="1" x14ac:dyDescent="0.35">
      <c r="B242" s="33" t="s">
        <v>154</v>
      </c>
      <c r="D242" s="78">
        <f>$E$44</f>
        <v>0.18943279250758477</v>
      </c>
      <c r="E242" s="78" t="s">
        <v>118</v>
      </c>
      <c r="F242" s="169" t="s">
        <v>169</v>
      </c>
      <c r="G242" s="172"/>
      <c r="I242" s="170">
        <f t="shared" ref="I242:I280" si="4">$G$11</f>
        <v>14.25</v>
      </c>
      <c r="J242" s="171">
        <f t="shared" ref="J242:J280" si="5">$G$12</f>
        <v>124830</v>
      </c>
      <c r="K242" s="172">
        <f t="shared" si="2"/>
        <v>2.6994172932330831</v>
      </c>
      <c r="L242" s="172">
        <f t="shared" si="3"/>
        <v>11.823447744360903</v>
      </c>
      <c r="M242" s="172"/>
    </row>
    <row r="243" spans="2:13" ht="15" customHeight="1" x14ac:dyDescent="0.35">
      <c r="B243" s="33" t="s">
        <v>156</v>
      </c>
      <c r="D243" s="78">
        <f>$E$45</f>
        <v>0.15971639625379239</v>
      </c>
      <c r="E243" s="76" t="s">
        <v>118</v>
      </c>
      <c r="F243" s="169" t="s">
        <v>169</v>
      </c>
      <c r="G243" s="172"/>
      <c r="I243" s="170">
        <f t="shared" si="4"/>
        <v>14.25</v>
      </c>
      <c r="J243" s="171">
        <f t="shared" si="5"/>
        <v>124830</v>
      </c>
      <c r="K243" s="172">
        <f t="shared" si="2"/>
        <v>2.2759586466165413</v>
      </c>
      <c r="L243" s="172">
        <f t="shared" si="3"/>
        <v>9.9686988721804521</v>
      </c>
      <c r="M243" s="172"/>
    </row>
    <row r="244" spans="2:13" ht="15" customHeight="1" x14ac:dyDescent="0.35">
      <c r="B244" s="33" t="s">
        <v>265</v>
      </c>
      <c r="D244" s="78">
        <f>$E$72</f>
        <v>2.9699489876498036E-2</v>
      </c>
      <c r="E244" s="76" t="s">
        <v>118</v>
      </c>
      <c r="F244" s="169" t="s">
        <v>176</v>
      </c>
      <c r="G244" s="80"/>
      <c r="I244" s="170">
        <f>$G$11</f>
        <v>14.25</v>
      </c>
      <c r="J244" s="171">
        <f>$G$12</f>
        <v>124830</v>
      </c>
      <c r="K244" s="172">
        <f t="shared" si="2"/>
        <v>0.423217730740097</v>
      </c>
      <c r="L244" s="172">
        <f t="shared" si="3"/>
        <v>1.853693660641625</v>
      </c>
      <c r="M244" s="172"/>
    </row>
    <row r="245" spans="2:13" ht="15" customHeight="1" x14ac:dyDescent="0.35">
      <c r="B245" s="33" t="s">
        <v>404</v>
      </c>
      <c r="D245" s="113">
        <f>$E$82</f>
        <v>3.0000000000000004E-8</v>
      </c>
      <c r="E245" s="76" t="s">
        <v>118</v>
      </c>
      <c r="F245" s="175" t="s">
        <v>509</v>
      </c>
      <c r="G245" s="172"/>
      <c r="I245" s="170">
        <f t="shared" si="4"/>
        <v>14.25</v>
      </c>
      <c r="J245" s="171">
        <f t="shared" si="5"/>
        <v>124830</v>
      </c>
      <c r="K245" s="306">
        <f t="shared" si="2"/>
        <v>4.2750000000000004E-7</v>
      </c>
      <c r="L245" s="306">
        <f t="shared" si="3"/>
        <v>1.8724500000000004E-6</v>
      </c>
      <c r="M245" s="176"/>
    </row>
    <row r="246" spans="2:13" ht="39.75" customHeight="1" x14ac:dyDescent="0.35">
      <c r="B246" s="579" t="s">
        <v>194</v>
      </c>
      <c r="C246" s="579"/>
      <c r="D246" s="113">
        <f t="shared" ref="D246:D262" si="6">E83</f>
        <v>1.3740000000000002E-9</v>
      </c>
      <c r="E246" s="76" t="s">
        <v>118</v>
      </c>
      <c r="F246" s="596" t="s">
        <v>406</v>
      </c>
      <c r="G246" s="596"/>
      <c r="H246" s="600"/>
      <c r="I246" s="170">
        <f t="shared" si="4"/>
        <v>14.25</v>
      </c>
      <c r="J246" s="171">
        <f t="shared" si="5"/>
        <v>124830</v>
      </c>
      <c r="K246" s="306">
        <f t="shared" si="2"/>
        <v>1.9579500000000003E-8</v>
      </c>
      <c r="L246" s="306">
        <f t="shared" si="3"/>
        <v>8.5758210000000013E-8</v>
      </c>
      <c r="M246" s="176"/>
    </row>
    <row r="247" spans="2:13" ht="39.75" customHeight="1" x14ac:dyDescent="0.35">
      <c r="B247" s="579" t="s">
        <v>195</v>
      </c>
      <c r="C247" s="579"/>
      <c r="D247" s="113">
        <f t="shared" si="6"/>
        <v>2.4540000000000004E-9</v>
      </c>
      <c r="E247" s="76" t="s">
        <v>118</v>
      </c>
      <c r="F247" s="603" t="s">
        <v>406</v>
      </c>
      <c r="G247" s="603"/>
      <c r="H247" s="604"/>
      <c r="I247" s="170">
        <f t="shared" si="4"/>
        <v>14.25</v>
      </c>
      <c r="J247" s="171">
        <f t="shared" si="5"/>
        <v>124830</v>
      </c>
      <c r="K247" s="306">
        <f t="shared" ref="K247:K262" si="7">D247*I247</f>
        <v>3.4969500000000008E-8</v>
      </c>
      <c r="L247" s="306">
        <f t="shared" si="3"/>
        <v>1.5316641000000004E-7</v>
      </c>
      <c r="M247" s="176"/>
    </row>
    <row r="248" spans="2:13" ht="39.75" customHeight="1" x14ac:dyDescent="0.35">
      <c r="B248" s="579" t="s">
        <v>196</v>
      </c>
      <c r="C248" s="579"/>
      <c r="D248" s="113">
        <f t="shared" si="6"/>
        <v>5.3100000000000013E-10</v>
      </c>
      <c r="E248" s="76" t="s">
        <v>118</v>
      </c>
      <c r="F248" s="603" t="s">
        <v>406</v>
      </c>
      <c r="G248" s="603"/>
      <c r="H248" s="604"/>
      <c r="I248" s="170">
        <f t="shared" si="4"/>
        <v>14.25</v>
      </c>
      <c r="J248" s="171">
        <f t="shared" si="5"/>
        <v>124830</v>
      </c>
      <c r="K248" s="306">
        <f t="shared" si="7"/>
        <v>7.5667500000000022E-9</v>
      </c>
      <c r="L248" s="306">
        <f t="shared" ref="L248:L262" si="8">D248*J248/2000</f>
        <v>3.3142365000000007E-8</v>
      </c>
      <c r="M248" s="176"/>
    </row>
    <row r="249" spans="2:13" ht="39.75" customHeight="1" x14ac:dyDescent="0.35">
      <c r="B249" s="579" t="s">
        <v>197</v>
      </c>
      <c r="C249" s="579"/>
      <c r="D249" s="113">
        <f t="shared" si="6"/>
        <v>5.6400000000000012E-10</v>
      </c>
      <c r="E249" s="76" t="s">
        <v>118</v>
      </c>
      <c r="F249" s="603" t="s">
        <v>406</v>
      </c>
      <c r="G249" s="603"/>
      <c r="H249" s="604"/>
      <c r="I249" s="170">
        <f t="shared" si="4"/>
        <v>14.25</v>
      </c>
      <c r="J249" s="171">
        <f t="shared" si="5"/>
        <v>124830</v>
      </c>
      <c r="K249" s="306">
        <f t="shared" si="7"/>
        <v>8.0370000000000011E-9</v>
      </c>
      <c r="L249" s="306">
        <f t="shared" si="8"/>
        <v>3.5202060000000012E-8</v>
      </c>
      <c r="M249" s="176"/>
    </row>
    <row r="250" spans="2:13" ht="39.75" customHeight="1" x14ac:dyDescent="0.35">
      <c r="B250" s="579" t="s">
        <v>198</v>
      </c>
      <c r="C250" s="579"/>
      <c r="D250" s="113">
        <f t="shared" si="6"/>
        <v>2.133E-9</v>
      </c>
      <c r="E250" s="76" t="s">
        <v>118</v>
      </c>
      <c r="F250" s="603" t="s">
        <v>406</v>
      </c>
      <c r="G250" s="603"/>
      <c r="H250" s="604"/>
      <c r="I250" s="170">
        <f t="shared" si="4"/>
        <v>14.25</v>
      </c>
      <c r="J250" s="171">
        <f t="shared" si="5"/>
        <v>124830</v>
      </c>
      <c r="K250" s="306">
        <f t="shared" si="7"/>
        <v>3.0395250000000002E-8</v>
      </c>
      <c r="L250" s="306">
        <f t="shared" si="8"/>
        <v>1.33131195E-7</v>
      </c>
      <c r="M250" s="176"/>
    </row>
    <row r="251" spans="2:13" ht="39.75" customHeight="1" x14ac:dyDescent="0.35">
      <c r="B251" s="579" t="s">
        <v>199</v>
      </c>
      <c r="C251" s="579"/>
      <c r="D251" s="113">
        <f t="shared" si="6"/>
        <v>5.7300000000000009E-10</v>
      </c>
      <c r="E251" s="76" t="s">
        <v>118</v>
      </c>
      <c r="F251" s="603" t="s">
        <v>406</v>
      </c>
      <c r="G251" s="603"/>
      <c r="H251" s="604"/>
      <c r="I251" s="170">
        <f t="shared" si="4"/>
        <v>14.25</v>
      </c>
      <c r="J251" s="171">
        <f t="shared" si="5"/>
        <v>124830</v>
      </c>
      <c r="K251" s="306">
        <f t="shared" si="7"/>
        <v>8.1652500000000009E-9</v>
      </c>
      <c r="L251" s="306">
        <f t="shared" si="8"/>
        <v>3.5763795000000006E-8</v>
      </c>
      <c r="M251" s="176"/>
    </row>
    <row r="252" spans="2:13" ht="39.75" customHeight="1" x14ac:dyDescent="0.35">
      <c r="B252" s="579" t="s">
        <v>200</v>
      </c>
      <c r="C252" s="579"/>
      <c r="D252" s="113">
        <f t="shared" si="6"/>
        <v>1.8240000000000003E-9</v>
      </c>
      <c r="E252" s="76" t="s">
        <v>118</v>
      </c>
      <c r="F252" s="603" t="s">
        <v>406</v>
      </c>
      <c r="G252" s="603"/>
      <c r="H252" s="604"/>
      <c r="I252" s="170">
        <f t="shared" si="4"/>
        <v>14.25</v>
      </c>
      <c r="J252" s="171">
        <f t="shared" si="5"/>
        <v>124830</v>
      </c>
      <c r="K252" s="306">
        <f t="shared" si="7"/>
        <v>2.5992000000000005E-8</v>
      </c>
      <c r="L252" s="306">
        <f t="shared" si="8"/>
        <v>1.1384496000000001E-7</v>
      </c>
      <c r="M252" s="176"/>
    </row>
    <row r="253" spans="2:13" ht="39.75" customHeight="1" x14ac:dyDescent="0.35">
      <c r="B253" s="579" t="s">
        <v>201</v>
      </c>
      <c r="C253" s="579"/>
      <c r="D253" s="113">
        <f t="shared" si="6"/>
        <v>4.4400000000000007E-10</v>
      </c>
      <c r="E253" s="76" t="s">
        <v>118</v>
      </c>
      <c r="F253" s="603" t="s">
        <v>406</v>
      </c>
      <c r="G253" s="603"/>
      <c r="H253" s="604"/>
      <c r="I253" s="170">
        <f t="shared" si="4"/>
        <v>14.25</v>
      </c>
      <c r="J253" s="171">
        <f t="shared" si="5"/>
        <v>124830</v>
      </c>
      <c r="K253" s="306">
        <f t="shared" si="7"/>
        <v>6.327000000000001E-9</v>
      </c>
      <c r="L253" s="306">
        <f t="shared" si="8"/>
        <v>2.7712260000000004E-8</v>
      </c>
      <c r="M253" s="176"/>
    </row>
    <row r="254" spans="2:13" ht="39.75" customHeight="1" x14ac:dyDescent="0.35">
      <c r="B254" s="579" t="s">
        <v>203</v>
      </c>
      <c r="C254" s="579"/>
      <c r="D254" s="113">
        <f t="shared" si="6"/>
        <v>5.6100000000000013E-10</v>
      </c>
      <c r="E254" s="76" t="s">
        <v>118</v>
      </c>
      <c r="F254" s="603" t="s">
        <v>406</v>
      </c>
      <c r="G254" s="603"/>
      <c r="H254" s="604"/>
      <c r="I254" s="170">
        <f t="shared" si="4"/>
        <v>14.25</v>
      </c>
      <c r="J254" s="171">
        <f t="shared" si="5"/>
        <v>124830</v>
      </c>
      <c r="K254" s="306">
        <f t="shared" si="7"/>
        <v>7.9942500000000023E-9</v>
      </c>
      <c r="L254" s="306">
        <f t="shared" si="8"/>
        <v>3.501481500000001E-8</v>
      </c>
      <c r="M254" s="176"/>
    </row>
    <row r="255" spans="2:13" ht="39.75" customHeight="1" x14ac:dyDescent="0.35">
      <c r="B255" s="579" t="s">
        <v>205</v>
      </c>
      <c r="C255" s="579"/>
      <c r="D255" s="113">
        <f t="shared" si="6"/>
        <v>9.3900000000000017E-10</v>
      </c>
      <c r="E255" s="76" t="s">
        <v>118</v>
      </c>
      <c r="F255" s="603" t="s">
        <v>406</v>
      </c>
      <c r="G255" s="603"/>
      <c r="H255" s="604"/>
      <c r="I255" s="170">
        <f t="shared" si="4"/>
        <v>14.25</v>
      </c>
      <c r="J255" s="171">
        <f t="shared" si="5"/>
        <v>124830</v>
      </c>
      <c r="K255" s="306">
        <f t="shared" si="7"/>
        <v>1.3380750000000002E-8</v>
      </c>
      <c r="L255" s="306">
        <f t="shared" si="8"/>
        <v>5.8607685000000013E-8</v>
      </c>
      <c r="M255" s="176"/>
    </row>
    <row r="256" spans="2:13" ht="39.75" customHeight="1" x14ac:dyDescent="0.35">
      <c r="B256" s="579" t="s">
        <v>207</v>
      </c>
      <c r="C256" s="579"/>
      <c r="D256" s="113">
        <f t="shared" si="6"/>
        <v>2.2170000000000001E-9</v>
      </c>
      <c r="E256" s="76" t="s">
        <v>118</v>
      </c>
      <c r="F256" s="603" t="s">
        <v>406</v>
      </c>
      <c r="G256" s="603"/>
      <c r="H256" s="604"/>
      <c r="I256" s="170">
        <f t="shared" si="4"/>
        <v>14.25</v>
      </c>
      <c r="J256" s="171">
        <f t="shared" si="5"/>
        <v>124830</v>
      </c>
      <c r="K256" s="306">
        <f t="shared" si="7"/>
        <v>3.1592250000000003E-8</v>
      </c>
      <c r="L256" s="306">
        <f t="shared" si="8"/>
        <v>1.3837405500000001E-7</v>
      </c>
      <c r="M256" s="176"/>
    </row>
    <row r="257" spans="2:13" ht="39.75" customHeight="1" x14ac:dyDescent="0.35">
      <c r="B257" s="579" t="s">
        <v>209</v>
      </c>
      <c r="C257" s="579"/>
      <c r="D257" s="113">
        <f t="shared" si="6"/>
        <v>1.7250000000000004E-9</v>
      </c>
      <c r="E257" s="76" t="s">
        <v>118</v>
      </c>
      <c r="F257" s="603" t="s">
        <v>406</v>
      </c>
      <c r="G257" s="603"/>
      <c r="H257" s="604"/>
      <c r="I257" s="170">
        <f t="shared" si="4"/>
        <v>14.25</v>
      </c>
      <c r="J257" s="171">
        <f t="shared" si="5"/>
        <v>124830</v>
      </c>
      <c r="K257" s="306">
        <f t="shared" si="7"/>
        <v>2.4581250000000004E-8</v>
      </c>
      <c r="L257" s="306">
        <f t="shared" si="8"/>
        <v>1.0766587500000002E-7</v>
      </c>
      <c r="M257" s="176"/>
    </row>
    <row r="258" spans="2:13" ht="39.75" customHeight="1" x14ac:dyDescent="0.35">
      <c r="B258" s="579" t="s">
        <v>211</v>
      </c>
      <c r="C258" s="579"/>
      <c r="D258" s="113">
        <f t="shared" si="6"/>
        <v>6.3750000000000008E-9</v>
      </c>
      <c r="E258" s="76" t="s">
        <v>118</v>
      </c>
      <c r="F258" s="603" t="s">
        <v>406</v>
      </c>
      <c r="G258" s="603"/>
      <c r="H258" s="604"/>
      <c r="I258" s="170">
        <f t="shared" si="4"/>
        <v>14.25</v>
      </c>
      <c r="J258" s="171">
        <f t="shared" si="5"/>
        <v>124830</v>
      </c>
      <c r="K258" s="306">
        <f t="shared" si="7"/>
        <v>9.0843750000000009E-8</v>
      </c>
      <c r="L258" s="306">
        <f t="shared" si="8"/>
        <v>3.9789562500000005E-7</v>
      </c>
      <c r="M258" s="176"/>
    </row>
    <row r="259" spans="2:13" ht="39.75" customHeight="1" x14ac:dyDescent="0.35">
      <c r="B259" s="579" t="s">
        <v>213</v>
      </c>
      <c r="C259" s="579"/>
      <c r="D259" s="113">
        <f t="shared" si="6"/>
        <v>7.0200000000000016E-10</v>
      </c>
      <c r="E259" s="76" t="s">
        <v>118</v>
      </c>
      <c r="F259" s="603" t="s">
        <v>406</v>
      </c>
      <c r="G259" s="603"/>
      <c r="H259" s="604"/>
      <c r="I259" s="170">
        <f t="shared" si="4"/>
        <v>14.25</v>
      </c>
      <c r="J259" s="171">
        <f t="shared" si="5"/>
        <v>124830</v>
      </c>
      <c r="K259" s="306">
        <f t="shared" si="7"/>
        <v>1.0003500000000003E-8</v>
      </c>
      <c r="L259" s="306">
        <f t="shared" si="8"/>
        <v>4.3815330000000011E-8</v>
      </c>
      <c r="M259" s="176"/>
    </row>
    <row r="260" spans="2:13" ht="39.75" customHeight="1" x14ac:dyDescent="0.35">
      <c r="B260" s="579" t="s">
        <v>215</v>
      </c>
      <c r="C260" s="579"/>
      <c r="D260" s="113">
        <f t="shared" si="6"/>
        <v>4.8840000000000009E-9</v>
      </c>
      <c r="E260" s="76" t="s">
        <v>118</v>
      </c>
      <c r="F260" s="603" t="s">
        <v>406</v>
      </c>
      <c r="G260" s="603"/>
      <c r="H260" s="604"/>
      <c r="I260" s="170">
        <f t="shared" si="4"/>
        <v>14.25</v>
      </c>
      <c r="J260" s="171">
        <f t="shared" si="5"/>
        <v>124830</v>
      </c>
      <c r="K260" s="306">
        <f t="shared" si="7"/>
        <v>6.9597000000000011E-8</v>
      </c>
      <c r="L260" s="306">
        <f t="shared" si="8"/>
        <v>3.0483486000000006E-7</v>
      </c>
      <c r="M260" s="176"/>
    </row>
    <row r="261" spans="2:13" ht="39.75" customHeight="1" x14ac:dyDescent="0.35">
      <c r="B261" s="579" t="s">
        <v>217</v>
      </c>
      <c r="C261" s="579"/>
      <c r="D261" s="113">
        <f t="shared" si="6"/>
        <v>1.7490000000000001E-9</v>
      </c>
      <c r="E261" s="76" t="s">
        <v>118</v>
      </c>
      <c r="F261" s="603" t="s">
        <v>406</v>
      </c>
      <c r="G261" s="603"/>
      <c r="H261" s="604"/>
      <c r="I261" s="170">
        <f t="shared" si="4"/>
        <v>14.25</v>
      </c>
      <c r="J261" s="171">
        <f t="shared" si="5"/>
        <v>124830</v>
      </c>
      <c r="K261" s="306">
        <f t="shared" si="7"/>
        <v>2.4923250000000001E-8</v>
      </c>
      <c r="L261" s="306">
        <f>D261*J261/2000</f>
        <v>1.0916383500000001E-7</v>
      </c>
      <c r="M261" s="176"/>
    </row>
    <row r="262" spans="2:13" ht="39.75" customHeight="1" x14ac:dyDescent="0.35">
      <c r="B262" s="579" t="s">
        <v>219</v>
      </c>
      <c r="C262" s="579"/>
      <c r="D262" s="113">
        <f t="shared" si="6"/>
        <v>1.1580000000000001E-9</v>
      </c>
      <c r="E262" s="76" t="s">
        <v>118</v>
      </c>
      <c r="F262" s="603" t="s">
        <v>406</v>
      </c>
      <c r="G262" s="603"/>
      <c r="H262" s="604"/>
      <c r="I262" s="170">
        <f t="shared" si="4"/>
        <v>14.25</v>
      </c>
      <c r="J262" s="171">
        <f t="shared" si="5"/>
        <v>124830</v>
      </c>
      <c r="K262" s="306">
        <f t="shared" si="7"/>
        <v>1.6501500000000001E-8</v>
      </c>
      <c r="L262" s="306">
        <f t="shared" si="8"/>
        <v>7.2276570000000008E-8</v>
      </c>
      <c r="M262" s="176"/>
    </row>
    <row r="263" spans="2:13" ht="15" customHeight="1" x14ac:dyDescent="0.35">
      <c r="B263" s="33" t="s">
        <v>261</v>
      </c>
      <c r="D263" s="315">
        <f>$E$112</f>
        <v>0.15600703054338708</v>
      </c>
      <c r="E263" s="33" t="s">
        <v>118</v>
      </c>
      <c r="F263" s="169" t="s">
        <v>408</v>
      </c>
      <c r="I263" s="170">
        <f t="shared" si="4"/>
        <v>14.25</v>
      </c>
      <c r="J263" s="171">
        <f t="shared" si="5"/>
        <v>124830</v>
      </c>
      <c r="K263" s="173">
        <f>D263*I263</f>
        <v>2.2231001852432657</v>
      </c>
      <c r="L263" s="172">
        <f>D263*J263/2000</f>
        <v>9.7371788113655047</v>
      </c>
      <c r="M263" s="450"/>
    </row>
    <row r="264" spans="2:13" ht="15" customHeight="1" x14ac:dyDescent="0.35">
      <c r="B264" s="33" t="s">
        <v>262</v>
      </c>
      <c r="D264" s="344">
        <f>$E$113</f>
        <v>0.21567415834389425</v>
      </c>
      <c r="E264" s="76" t="s">
        <v>118</v>
      </c>
      <c r="F264" s="169" t="s">
        <v>408</v>
      </c>
      <c r="G264" s="172"/>
      <c r="I264" s="170">
        <f t="shared" si="4"/>
        <v>14.25</v>
      </c>
      <c r="J264" s="186">
        <f t="shared" si="5"/>
        <v>124830</v>
      </c>
      <c r="K264" s="173">
        <f>D264*I264</f>
        <v>3.0733567564004929</v>
      </c>
      <c r="L264" s="172">
        <f>D264*J264/2000</f>
        <v>13.461302593034159</v>
      </c>
      <c r="M264" s="450"/>
    </row>
    <row r="265" spans="2:13" ht="15" customHeight="1" x14ac:dyDescent="0.35">
      <c r="B265" s="33" t="s">
        <v>263</v>
      </c>
      <c r="D265" s="344">
        <f>$E$111</f>
        <v>0.33457728634692635</v>
      </c>
      <c r="E265" s="76" t="s">
        <v>118</v>
      </c>
      <c r="F265" s="175" t="s">
        <v>510</v>
      </c>
      <c r="G265" s="172"/>
      <c r="I265" s="170">
        <f t="shared" si="4"/>
        <v>14.25</v>
      </c>
      <c r="J265" s="171">
        <f t="shared" si="5"/>
        <v>124830</v>
      </c>
      <c r="K265" s="172">
        <f>D265*I265</f>
        <v>4.7677263304437005</v>
      </c>
      <c r="L265" s="172">
        <f>D265*J265/2000</f>
        <v>20.882641327343407</v>
      </c>
      <c r="M265" s="172"/>
    </row>
    <row r="266" spans="2:13" ht="15" customHeight="1" x14ac:dyDescent="0.35">
      <c r="B266" s="33" t="s">
        <v>179</v>
      </c>
      <c r="D266" s="198">
        <f t="shared" ref="D266:D279" si="9">E180</f>
        <v>1.5545389790265136E-6</v>
      </c>
      <c r="E266" s="76" t="s">
        <v>118</v>
      </c>
      <c r="F266" s="175" t="s">
        <v>409</v>
      </c>
      <c r="G266" s="172"/>
      <c r="I266" s="170">
        <f t="shared" si="4"/>
        <v>14.25</v>
      </c>
      <c r="J266" s="171">
        <f t="shared" si="5"/>
        <v>124830</v>
      </c>
      <c r="K266" s="306">
        <f>D266*I266</f>
        <v>2.215218045112782E-5</v>
      </c>
      <c r="L266" s="306">
        <f>D266*J266/2000</f>
        <v>9.7026550375939839E-5</v>
      </c>
      <c r="M266" s="172"/>
    </row>
    <row r="267" spans="2:13" ht="15" customHeight="1" x14ac:dyDescent="0.35">
      <c r="B267" s="33" t="s">
        <v>180</v>
      </c>
      <c r="D267" s="198">
        <f t="shared" si="9"/>
        <v>1.5879699248120298E-7</v>
      </c>
      <c r="E267" s="76" t="s">
        <v>118</v>
      </c>
      <c r="F267" s="175" t="s">
        <v>409</v>
      </c>
      <c r="G267" s="172"/>
      <c r="I267" s="170">
        <f t="shared" si="4"/>
        <v>14.25</v>
      </c>
      <c r="J267" s="171">
        <f t="shared" si="5"/>
        <v>124830</v>
      </c>
      <c r="K267" s="306">
        <f>D267*I267</f>
        <v>2.2628571428571424E-6</v>
      </c>
      <c r="L267" s="306">
        <f t="shared" ref="L267:L279" si="10">D267*J267/2000</f>
        <v>9.9113142857142837E-6</v>
      </c>
      <c r="M267" s="172"/>
    </row>
    <row r="268" spans="2:13" ht="15" customHeight="1" x14ac:dyDescent="0.35">
      <c r="B268" s="33" t="s">
        <v>181</v>
      </c>
      <c r="D268" s="198">
        <f t="shared" si="9"/>
        <v>4.1788682231895521E-8</v>
      </c>
      <c r="E268" s="76" t="s">
        <v>118</v>
      </c>
      <c r="F268" s="175" t="s">
        <v>409</v>
      </c>
      <c r="G268" s="172"/>
      <c r="I268" s="170">
        <f t="shared" si="4"/>
        <v>14.25</v>
      </c>
      <c r="J268" s="171">
        <f t="shared" si="5"/>
        <v>124830</v>
      </c>
      <c r="K268" s="306">
        <f t="shared" ref="K268:K279" si="11">D268*I268</f>
        <v>5.9548872180451117E-7</v>
      </c>
      <c r="L268" s="306">
        <f t="shared" si="10"/>
        <v>2.6082406015037589E-6</v>
      </c>
      <c r="M268" s="172"/>
    </row>
    <row r="269" spans="2:13" ht="15" customHeight="1" x14ac:dyDescent="0.35">
      <c r="B269" s="33" t="s">
        <v>182</v>
      </c>
      <c r="D269" s="198">
        <f t="shared" si="9"/>
        <v>1.1199366838148E-6</v>
      </c>
      <c r="E269" s="76" t="s">
        <v>118</v>
      </c>
      <c r="F269" s="175" t="s">
        <v>409</v>
      </c>
      <c r="G269" s="172"/>
      <c r="I269" s="170">
        <f t="shared" si="4"/>
        <v>14.25</v>
      </c>
      <c r="J269" s="171">
        <f t="shared" si="5"/>
        <v>124830</v>
      </c>
      <c r="K269" s="306">
        <f t="shared" si="11"/>
        <v>1.5959097744360898E-5</v>
      </c>
      <c r="L269" s="306">
        <f t="shared" si="10"/>
        <v>6.9900848120300747E-5</v>
      </c>
      <c r="M269" s="172"/>
    </row>
    <row r="270" spans="2:13" ht="15" customHeight="1" x14ac:dyDescent="0.35">
      <c r="B270" s="33" t="s">
        <v>183</v>
      </c>
      <c r="D270" s="198">
        <f t="shared" si="9"/>
        <v>9.1935100910170154E-7</v>
      </c>
      <c r="E270" s="76" t="s">
        <v>118</v>
      </c>
      <c r="F270" s="175" t="s">
        <v>409</v>
      </c>
      <c r="G270" s="172"/>
      <c r="I270" s="170">
        <f t="shared" si="4"/>
        <v>14.25</v>
      </c>
      <c r="J270" s="171">
        <f t="shared" si="5"/>
        <v>124830</v>
      </c>
      <c r="K270" s="306">
        <f t="shared" si="11"/>
        <v>1.3100751879699246E-5</v>
      </c>
      <c r="L270" s="306">
        <f t="shared" si="10"/>
        <v>5.7381293233082698E-5</v>
      </c>
      <c r="M270" s="172"/>
    </row>
    <row r="271" spans="2:13" ht="15" customHeight="1" x14ac:dyDescent="0.35">
      <c r="B271" s="33" t="s">
        <v>184</v>
      </c>
      <c r="D271" s="198">
        <f t="shared" si="9"/>
        <v>1.671547289275821E-8</v>
      </c>
      <c r="E271" s="76" t="s">
        <v>118</v>
      </c>
      <c r="F271" s="175" t="s">
        <v>409</v>
      </c>
      <c r="G271" s="172"/>
      <c r="I271" s="170">
        <f t="shared" si="4"/>
        <v>14.25</v>
      </c>
      <c r="J271" s="171">
        <f t="shared" si="5"/>
        <v>124830</v>
      </c>
      <c r="K271" s="306">
        <f t="shared" si="11"/>
        <v>2.3819548872180449E-7</v>
      </c>
      <c r="L271" s="306">
        <f t="shared" si="10"/>
        <v>1.0432962406015037E-6</v>
      </c>
      <c r="M271" s="172"/>
    </row>
    <row r="272" spans="2:13" ht="15" customHeight="1" x14ac:dyDescent="0.35">
      <c r="B272" s="33" t="s">
        <v>185</v>
      </c>
      <c r="D272" s="198">
        <f t="shared" si="9"/>
        <v>1.0865057380292836E-7</v>
      </c>
      <c r="E272" s="76" t="s">
        <v>118</v>
      </c>
      <c r="F272" s="175" t="s">
        <v>409</v>
      </c>
      <c r="G272" s="172"/>
      <c r="I272" s="170">
        <f t="shared" si="4"/>
        <v>14.25</v>
      </c>
      <c r="J272" s="171">
        <f t="shared" si="5"/>
        <v>124830</v>
      </c>
      <c r="K272" s="306">
        <f t="shared" si="11"/>
        <v>1.5482706766917292E-6</v>
      </c>
      <c r="L272" s="306">
        <f t="shared" si="10"/>
        <v>6.781425563909774E-6</v>
      </c>
      <c r="M272" s="172"/>
    </row>
    <row r="273" spans="1:14" ht="15" customHeight="1" x14ac:dyDescent="0.35">
      <c r="B273" s="33" t="s">
        <v>186</v>
      </c>
      <c r="D273" s="198">
        <f t="shared" si="9"/>
        <v>2.7329798179659673E-6</v>
      </c>
      <c r="E273" s="76" t="s">
        <v>118</v>
      </c>
      <c r="F273" s="175" t="s">
        <v>409</v>
      </c>
      <c r="G273" s="172"/>
      <c r="I273" s="170">
        <f t="shared" si="4"/>
        <v>14.25</v>
      </c>
      <c r="J273" s="171">
        <f t="shared" si="5"/>
        <v>124830</v>
      </c>
      <c r="K273" s="306">
        <f t="shared" si="11"/>
        <v>3.8944962406015035E-5</v>
      </c>
      <c r="L273" s="306">
        <f t="shared" si="10"/>
        <v>1.7057893533834584E-4</v>
      </c>
      <c r="M273" s="172"/>
    </row>
    <row r="274" spans="1:14" ht="15" customHeight="1" x14ac:dyDescent="0.35">
      <c r="B274" s="33" t="s">
        <v>187</v>
      </c>
      <c r="D274" s="198">
        <f t="shared" si="9"/>
        <v>8.4413138108428959E-6</v>
      </c>
      <c r="E274" s="76" t="s">
        <v>118</v>
      </c>
      <c r="F274" s="175" t="s">
        <v>409</v>
      </c>
      <c r="G274" s="172"/>
      <c r="I274" s="170">
        <f t="shared" si="4"/>
        <v>14.25</v>
      </c>
      <c r="J274" s="171">
        <f t="shared" si="5"/>
        <v>124830</v>
      </c>
      <c r="K274" s="306">
        <f t="shared" si="11"/>
        <v>1.2028872180451127E-4</v>
      </c>
      <c r="L274" s="306">
        <f t="shared" si="10"/>
        <v>5.2686460150375939E-4</v>
      </c>
      <c r="M274" s="172"/>
    </row>
    <row r="275" spans="1:14" ht="15" customHeight="1" x14ac:dyDescent="0.35">
      <c r="B275" s="33" t="s">
        <v>188</v>
      </c>
      <c r="D275" s="198">
        <f t="shared" si="9"/>
        <v>1.5963276612584091E-8</v>
      </c>
      <c r="E275" s="76" t="s">
        <v>118</v>
      </c>
      <c r="F275" s="175" t="s">
        <v>409</v>
      </c>
      <c r="G275" s="172"/>
      <c r="I275" s="170">
        <f t="shared" si="4"/>
        <v>14.25</v>
      </c>
      <c r="J275" s="171">
        <f t="shared" si="5"/>
        <v>124830</v>
      </c>
      <c r="K275" s="306">
        <f t="shared" si="11"/>
        <v>2.274766917293233E-7</v>
      </c>
      <c r="L275" s="306">
        <f t="shared" si="10"/>
        <v>9.9634790977443601E-7</v>
      </c>
      <c r="M275" s="172"/>
    </row>
    <row r="276" spans="1:14" ht="15" customHeight="1" x14ac:dyDescent="0.35">
      <c r="B276" s="33" t="s">
        <v>189</v>
      </c>
      <c r="D276" s="198">
        <f t="shared" si="9"/>
        <v>2.005856747130985E-9</v>
      </c>
      <c r="E276" s="76" t="s">
        <v>118</v>
      </c>
      <c r="F276" s="175" t="s">
        <v>409</v>
      </c>
      <c r="G276" s="172"/>
      <c r="I276" s="170">
        <f t="shared" si="4"/>
        <v>14.25</v>
      </c>
      <c r="J276" s="171">
        <f t="shared" si="5"/>
        <v>124830</v>
      </c>
      <c r="K276" s="306">
        <f t="shared" si="11"/>
        <v>2.8583458646616537E-8</v>
      </c>
      <c r="L276" s="306">
        <f t="shared" si="10"/>
        <v>1.2519554887218044E-7</v>
      </c>
      <c r="M276" s="172"/>
    </row>
    <row r="277" spans="1:14" ht="15" customHeight="1" x14ac:dyDescent="0.35">
      <c r="B277" s="33" t="s">
        <v>190</v>
      </c>
      <c r="D277" s="198">
        <f t="shared" si="9"/>
        <v>2.005856747130985E-9</v>
      </c>
      <c r="E277" s="76" t="s">
        <v>118</v>
      </c>
      <c r="F277" s="175" t="s">
        <v>409</v>
      </c>
      <c r="G277" s="172"/>
      <c r="I277" s="170">
        <f t="shared" si="4"/>
        <v>14.25</v>
      </c>
      <c r="J277" s="171">
        <f t="shared" si="5"/>
        <v>124830</v>
      </c>
      <c r="K277" s="306">
        <f t="shared" si="11"/>
        <v>2.8583458646616537E-8</v>
      </c>
      <c r="L277" s="306">
        <f t="shared" si="10"/>
        <v>1.2519554887218044E-7</v>
      </c>
      <c r="M277" s="172"/>
    </row>
    <row r="278" spans="1:14" ht="15" customHeight="1" x14ac:dyDescent="0.35">
      <c r="B278" s="33" t="s">
        <v>191</v>
      </c>
      <c r="D278" s="198">
        <f t="shared" si="9"/>
        <v>1.0865057380292836E-6</v>
      </c>
      <c r="E278" s="76" t="s">
        <v>118</v>
      </c>
      <c r="F278" s="175" t="s">
        <v>409</v>
      </c>
      <c r="G278" s="172"/>
      <c r="I278" s="170">
        <f t="shared" si="4"/>
        <v>14.25</v>
      </c>
      <c r="J278" s="171">
        <f t="shared" si="5"/>
        <v>124830</v>
      </c>
      <c r="K278" s="306">
        <f t="shared" si="11"/>
        <v>1.5482706766917291E-5</v>
      </c>
      <c r="L278" s="306">
        <f t="shared" si="10"/>
        <v>6.7814255639097739E-5</v>
      </c>
      <c r="M278" s="172"/>
    </row>
    <row r="279" spans="1:14" ht="15" customHeight="1" x14ac:dyDescent="0.35">
      <c r="B279" s="33" t="s">
        <v>192</v>
      </c>
      <c r="D279" s="198">
        <f t="shared" si="9"/>
        <v>3.4266719430154328E-7</v>
      </c>
      <c r="E279" s="76" t="s">
        <v>118</v>
      </c>
      <c r="F279" s="175" t="s">
        <v>409</v>
      </c>
      <c r="G279" s="172"/>
      <c r="I279" s="170">
        <f t="shared" si="4"/>
        <v>14.25</v>
      </c>
      <c r="J279" s="171">
        <f t="shared" si="5"/>
        <v>124830</v>
      </c>
      <c r="K279" s="306">
        <f t="shared" si="11"/>
        <v>4.883007518796992E-6</v>
      </c>
      <c r="L279" s="306">
        <f t="shared" si="10"/>
        <v>2.1387572932330824E-5</v>
      </c>
      <c r="M279" s="172"/>
    </row>
    <row r="280" spans="1:14" ht="15" customHeight="1" x14ac:dyDescent="0.35">
      <c r="B280" s="33" t="s">
        <v>260</v>
      </c>
      <c r="D280" s="344">
        <f>SUM(D244,D245,D266:D279)</f>
        <v>2.9716063096442636E-2</v>
      </c>
      <c r="E280" s="76" t="s">
        <v>118</v>
      </c>
      <c r="F280" s="175" t="s">
        <v>511</v>
      </c>
      <c r="G280" s="172"/>
      <c r="I280" s="170">
        <f t="shared" si="4"/>
        <v>14.25</v>
      </c>
      <c r="J280" s="171">
        <f t="shared" si="5"/>
        <v>124830</v>
      </c>
      <c r="K280" s="172">
        <f>D280*I280</f>
        <v>0.42345389912430759</v>
      </c>
      <c r="L280" s="172">
        <f>D280*J280/2000</f>
        <v>1.8547280781644673</v>
      </c>
      <c r="M280" s="172"/>
    </row>
    <row r="281" spans="1:14" ht="15" customHeight="1" x14ac:dyDescent="0.35">
      <c r="A281" s="74"/>
      <c r="B281" s="74"/>
      <c r="C281" s="75"/>
    </row>
    <row r="282" spans="1:14" ht="15" customHeight="1" x14ac:dyDescent="0.35">
      <c r="A282" s="74" t="s">
        <v>1055</v>
      </c>
      <c r="B282" s="74"/>
      <c r="C282" s="75"/>
    </row>
    <row r="283" spans="1:14" s="54" customFormat="1" ht="18" customHeight="1" x14ac:dyDescent="0.35">
      <c r="A283" s="54" t="s">
        <v>91</v>
      </c>
      <c r="B283" s="601" t="s">
        <v>135</v>
      </c>
      <c r="C283" s="601"/>
      <c r="D283" s="601"/>
      <c r="E283" s="601"/>
      <c r="F283" s="601"/>
      <c r="G283" s="601"/>
      <c r="H283" s="601"/>
      <c r="I283" s="601"/>
      <c r="J283" s="601"/>
      <c r="K283" s="601"/>
      <c r="L283" s="601"/>
      <c r="M283" s="601"/>
      <c r="N283" s="59"/>
    </row>
    <row r="284" spans="1:14" ht="15" customHeight="1" x14ac:dyDescent="0.35">
      <c r="A284" s="74"/>
      <c r="B284" s="74"/>
      <c r="C284" s="75"/>
    </row>
    <row r="285" spans="1:14" ht="53.25" customHeight="1" x14ac:dyDescent="0.3">
      <c r="D285" s="153" t="s">
        <v>402</v>
      </c>
      <c r="E285" s="154"/>
      <c r="F285" s="154"/>
      <c r="G285" s="154"/>
      <c r="I285" s="155" t="s">
        <v>137</v>
      </c>
      <c r="J285" s="155" t="s">
        <v>138</v>
      </c>
      <c r="K285" s="602" t="s">
        <v>139</v>
      </c>
      <c r="L285" s="581"/>
      <c r="M285" s="153"/>
    </row>
    <row r="286" spans="1:14" ht="15" customHeight="1" x14ac:dyDescent="0.35">
      <c r="B286" s="90" t="s">
        <v>140</v>
      </c>
      <c r="C286" s="90"/>
      <c r="D286" s="156" t="s">
        <v>141</v>
      </c>
      <c r="E286" s="157" t="s">
        <v>142</v>
      </c>
      <c r="F286" s="158"/>
      <c r="G286" s="158"/>
      <c r="H286" s="159"/>
      <c r="I286" s="160" t="s">
        <v>143</v>
      </c>
      <c r="J286" s="160" t="s">
        <v>144</v>
      </c>
      <c r="K286" s="160" t="s">
        <v>145</v>
      </c>
      <c r="L286" s="156" t="s">
        <v>146</v>
      </c>
      <c r="M286" s="208"/>
    </row>
    <row r="287" spans="1:14" ht="15" customHeight="1" x14ac:dyDescent="0.35">
      <c r="B287" s="33" t="s">
        <v>152</v>
      </c>
      <c r="D287" s="78">
        <f>E56</f>
        <v>7.5979422239810052E-2</v>
      </c>
      <c r="E287" s="76" t="s">
        <v>118</v>
      </c>
      <c r="F287" s="169" t="s">
        <v>508</v>
      </c>
      <c r="G287" s="80"/>
      <c r="I287" s="170">
        <f>$G$11</f>
        <v>14.25</v>
      </c>
      <c r="J287" s="171">
        <f>$G$12</f>
        <v>124830</v>
      </c>
      <c r="K287" s="172">
        <f t="shared" ref="K287:K292" si="12">D287*I287</f>
        <v>1.0827067669172932</v>
      </c>
      <c r="L287" s="172">
        <f t="shared" ref="L287:L293" si="13">D287*J287/2000</f>
        <v>4.7422556390977446</v>
      </c>
      <c r="M287" s="172"/>
    </row>
    <row r="288" spans="1:14" ht="15" customHeight="1" x14ac:dyDescent="0.35">
      <c r="B288" s="33" t="s">
        <v>154</v>
      </c>
      <c r="D288" s="78">
        <f>$E$60</f>
        <v>0.18402981137053159</v>
      </c>
      <c r="E288" s="78" t="s">
        <v>118</v>
      </c>
      <c r="F288" s="169" t="s">
        <v>169</v>
      </c>
      <c r="G288" s="172"/>
      <c r="I288" s="170">
        <f t="shared" ref="I288:I326" si="14">$G$11</f>
        <v>14.25</v>
      </c>
      <c r="J288" s="171">
        <f t="shared" ref="J288:J326" si="15">$G$12</f>
        <v>124830</v>
      </c>
      <c r="K288" s="172">
        <f t="shared" si="12"/>
        <v>2.6224248120300753</v>
      </c>
      <c r="L288" s="172">
        <f t="shared" si="13"/>
        <v>11.48622067669173</v>
      </c>
      <c r="M288" s="172"/>
    </row>
    <row r="289" spans="2:13" ht="15" customHeight="1" x14ac:dyDescent="0.35">
      <c r="B289" s="33" t="s">
        <v>156</v>
      </c>
      <c r="D289" s="78">
        <f>$E$61</f>
        <v>0.1570149056852658</v>
      </c>
      <c r="E289" s="76" t="s">
        <v>118</v>
      </c>
      <c r="F289" s="169" t="s">
        <v>169</v>
      </c>
      <c r="G289" s="172"/>
      <c r="I289" s="170">
        <f t="shared" si="14"/>
        <v>14.25</v>
      </c>
      <c r="J289" s="171">
        <f t="shared" si="15"/>
        <v>124830</v>
      </c>
      <c r="K289" s="172">
        <f t="shared" si="12"/>
        <v>2.2374624060150374</v>
      </c>
      <c r="L289" s="172">
        <f t="shared" si="13"/>
        <v>9.8000853383458644</v>
      </c>
      <c r="M289" s="172"/>
    </row>
    <row r="290" spans="2:13" ht="15" customHeight="1" x14ac:dyDescent="0.35">
      <c r="B290" s="33" t="s">
        <v>265</v>
      </c>
      <c r="D290" s="78">
        <f>$E$72</f>
        <v>2.9699489876498036E-2</v>
      </c>
      <c r="E290" s="76" t="s">
        <v>118</v>
      </c>
      <c r="F290" s="169" t="s">
        <v>176</v>
      </c>
      <c r="G290" s="80"/>
      <c r="I290" s="170">
        <f>$G$11</f>
        <v>14.25</v>
      </c>
      <c r="J290" s="171">
        <f>$G$12</f>
        <v>124830</v>
      </c>
      <c r="K290" s="172">
        <f t="shared" si="12"/>
        <v>0.423217730740097</v>
      </c>
      <c r="L290" s="172">
        <f t="shared" si="13"/>
        <v>1.853693660641625</v>
      </c>
      <c r="M290" s="172"/>
    </row>
    <row r="291" spans="2:13" ht="15" customHeight="1" x14ac:dyDescent="0.35">
      <c r="B291" s="33" t="s">
        <v>404</v>
      </c>
      <c r="D291" s="113">
        <f>$E$82</f>
        <v>3.0000000000000004E-8</v>
      </c>
      <c r="E291" s="76" t="s">
        <v>118</v>
      </c>
      <c r="F291" s="175" t="s">
        <v>509</v>
      </c>
      <c r="G291" s="172"/>
      <c r="I291" s="170">
        <f t="shared" si="14"/>
        <v>14.25</v>
      </c>
      <c r="J291" s="171">
        <f t="shared" si="15"/>
        <v>124830</v>
      </c>
      <c r="K291" s="306">
        <f t="shared" si="12"/>
        <v>4.2750000000000004E-7</v>
      </c>
      <c r="L291" s="306">
        <f t="shared" si="13"/>
        <v>1.8724500000000004E-6</v>
      </c>
      <c r="M291" s="176"/>
    </row>
    <row r="292" spans="2:13" ht="37.5" customHeight="1" x14ac:dyDescent="0.35">
      <c r="B292" s="579" t="str">
        <f t="shared" ref="B292:B308" si="16">B246</f>
        <v>1,2,3,4,6,7,8-heptachlorodibenzo-p-dioxin</v>
      </c>
      <c r="C292" s="579"/>
      <c r="D292" s="113">
        <f t="shared" ref="D292:D308" si="17">E83</f>
        <v>1.3740000000000002E-9</v>
      </c>
      <c r="E292" s="76" t="s">
        <v>118</v>
      </c>
      <c r="F292" s="596" t="s">
        <v>406</v>
      </c>
      <c r="G292" s="596"/>
      <c r="H292" s="600"/>
      <c r="I292" s="170">
        <f t="shared" si="14"/>
        <v>14.25</v>
      </c>
      <c r="J292" s="171">
        <f t="shared" si="15"/>
        <v>124830</v>
      </c>
      <c r="K292" s="306">
        <f t="shared" si="12"/>
        <v>1.9579500000000003E-8</v>
      </c>
      <c r="L292" s="306">
        <f t="shared" si="13"/>
        <v>8.5758210000000013E-8</v>
      </c>
      <c r="M292" s="176"/>
    </row>
    <row r="293" spans="2:13" ht="37.5" customHeight="1" x14ac:dyDescent="0.35">
      <c r="B293" s="579" t="str">
        <f t="shared" si="16"/>
        <v>1,2,3,4,6,7,8-heptachlorodibenzo-p-furan</v>
      </c>
      <c r="C293" s="579"/>
      <c r="D293" s="113">
        <f t="shared" si="17"/>
        <v>2.4540000000000004E-9</v>
      </c>
      <c r="E293" s="76" t="s">
        <v>118</v>
      </c>
      <c r="F293" s="596" t="s">
        <v>406</v>
      </c>
      <c r="G293" s="596"/>
      <c r="H293" s="600"/>
      <c r="I293" s="170">
        <f t="shared" si="14"/>
        <v>14.25</v>
      </c>
      <c r="J293" s="171">
        <f t="shared" si="15"/>
        <v>124830</v>
      </c>
      <c r="K293" s="306">
        <f t="shared" ref="K293:K308" si="18">D293*I293</f>
        <v>3.4969500000000008E-8</v>
      </c>
      <c r="L293" s="306">
        <f t="shared" si="13"/>
        <v>1.5316641000000004E-7</v>
      </c>
      <c r="M293" s="176"/>
    </row>
    <row r="294" spans="2:13" ht="37.5" customHeight="1" x14ac:dyDescent="0.35">
      <c r="B294" s="579" t="str">
        <f t="shared" si="16"/>
        <v>1,2,3,4,7,8,9-heptachlorodibenzo-p-furan</v>
      </c>
      <c r="C294" s="579"/>
      <c r="D294" s="113">
        <f t="shared" si="17"/>
        <v>5.3100000000000013E-10</v>
      </c>
      <c r="E294" s="76" t="s">
        <v>118</v>
      </c>
      <c r="F294" s="596" t="s">
        <v>406</v>
      </c>
      <c r="G294" s="596"/>
      <c r="H294" s="600"/>
      <c r="I294" s="170">
        <f t="shared" si="14"/>
        <v>14.25</v>
      </c>
      <c r="J294" s="171">
        <f t="shared" si="15"/>
        <v>124830</v>
      </c>
      <c r="K294" s="306">
        <f t="shared" si="18"/>
        <v>7.5667500000000022E-9</v>
      </c>
      <c r="L294" s="306">
        <f t="shared" ref="L294:L308" si="19">D294*J294/2000</f>
        <v>3.3142365000000007E-8</v>
      </c>
      <c r="M294" s="176"/>
    </row>
    <row r="295" spans="2:13" ht="37.5" customHeight="1" x14ac:dyDescent="0.35">
      <c r="B295" s="579" t="str">
        <f t="shared" si="16"/>
        <v>1,2,3,4,7,8-hexachlorodibenzo-p-dioxin</v>
      </c>
      <c r="C295" s="579"/>
      <c r="D295" s="113">
        <f t="shared" si="17"/>
        <v>5.6400000000000012E-10</v>
      </c>
      <c r="E295" s="76" t="s">
        <v>118</v>
      </c>
      <c r="F295" s="596" t="s">
        <v>406</v>
      </c>
      <c r="G295" s="596"/>
      <c r="H295" s="600"/>
      <c r="I295" s="170">
        <f t="shared" si="14"/>
        <v>14.25</v>
      </c>
      <c r="J295" s="171">
        <f t="shared" si="15"/>
        <v>124830</v>
      </c>
      <c r="K295" s="306">
        <f t="shared" si="18"/>
        <v>8.0370000000000011E-9</v>
      </c>
      <c r="L295" s="306">
        <f t="shared" si="19"/>
        <v>3.5202060000000012E-8</v>
      </c>
      <c r="M295" s="176"/>
    </row>
    <row r="296" spans="2:13" ht="37.5" customHeight="1" x14ac:dyDescent="0.35">
      <c r="B296" s="579" t="str">
        <f t="shared" si="16"/>
        <v>1,2,3,4,7,8-hexachlorodibenzo-p-furan</v>
      </c>
      <c r="C296" s="579"/>
      <c r="D296" s="113">
        <f t="shared" si="17"/>
        <v>2.133E-9</v>
      </c>
      <c r="E296" s="76" t="s">
        <v>118</v>
      </c>
      <c r="F296" s="596" t="s">
        <v>406</v>
      </c>
      <c r="G296" s="596"/>
      <c r="H296" s="600"/>
      <c r="I296" s="170">
        <f t="shared" si="14"/>
        <v>14.25</v>
      </c>
      <c r="J296" s="171">
        <f t="shared" si="15"/>
        <v>124830</v>
      </c>
      <c r="K296" s="306">
        <f t="shared" si="18"/>
        <v>3.0395250000000002E-8</v>
      </c>
      <c r="L296" s="306">
        <f t="shared" si="19"/>
        <v>1.33131195E-7</v>
      </c>
      <c r="M296" s="176"/>
    </row>
    <row r="297" spans="2:13" ht="37.5" customHeight="1" x14ac:dyDescent="0.35">
      <c r="B297" s="579" t="str">
        <f t="shared" si="16"/>
        <v>1,2,3,6,7,8-hexachlorodibenzo-p-dioxin</v>
      </c>
      <c r="C297" s="579"/>
      <c r="D297" s="113">
        <f t="shared" si="17"/>
        <v>5.7300000000000009E-10</v>
      </c>
      <c r="E297" s="76" t="s">
        <v>118</v>
      </c>
      <c r="F297" s="596" t="s">
        <v>406</v>
      </c>
      <c r="G297" s="596"/>
      <c r="H297" s="600"/>
      <c r="I297" s="170">
        <f t="shared" si="14"/>
        <v>14.25</v>
      </c>
      <c r="J297" s="171">
        <f t="shared" si="15"/>
        <v>124830</v>
      </c>
      <c r="K297" s="306">
        <f t="shared" si="18"/>
        <v>8.1652500000000009E-9</v>
      </c>
      <c r="L297" s="306">
        <f t="shared" si="19"/>
        <v>3.5763795000000006E-8</v>
      </c>
      <c r="M297" s="176"/>
    </row>
    <row r="298" spans="2:13" ht="37.5" customHeight="1" x14ac:dyDescent="0.35">
      <c r="B298" s="579" t="str">
        <f t="shared" si="16"/>
        <v>1,2,3,6,7,8-hexachlorodibenzo-p-furan</v>
      </c>
      <c r="C298" s="579"/>
      <c r="D298" s="113">
        <f t="shared" si="17"/>
        <v>1.8240000000000003E-9</v>
      </c>
      <c r="E298" s="76" t="s">
        <v>118</v>
      </c>
      <c r="F298" s="596" t="s">
        <v>406</v>
      </c>
      <c r="G298" s="596"/>
      <c r="H298" s="600"/>
      <c r="I298" s="170">
        <f t="shared" si="14"/>
        <v>14.25</v>
      </c>
      <c r="J298" s="171">
        <f t="shared" si="15"/>
        <v>124830</v>
      </c>
      <c r="K298" s="306">
        <f t="shared" si="18"/>
        <v>2.5992000000000005E-8</v>
      </c>
      <c r="L298" s="306">
        <f t="shared" si="19"/>
        <v>1.1384496000000001E-7</v>
      </c>
      <c r="M298" s="176"/>
    </row>
    <row r="299" spans="2:13" ht="37.5" customHeight="1" x14ac:dyDescent="0.35">
      <c r="B299" s="579" t="str">
        <f t="shared" si="16"/>
        <v>1,2,3,7,8,9-hexachlorodibenzo-p-dioxin</v>
      </c>
      <c r="C299" s="579"/>
      <c r="D299" s="113">
        <f t="shared" si="17"/>
        <v>4.4400000000000007E-10</v>
      </c>
      <c r="E299" s="76" t="s">
        <v>118</v>
      </c>
      <c r="F299" s="596" t="s">
        <v>406</v>
      </c>
      <c r="G299" s="596"/>
      <c r="H299" s="600"/>
      <c r="I299" s="170">
        <f t="shared" si="14"/>
        <v>14.25</v>
      </c>
      <c r="J299" s="171">
        <f t="shared" si="15"/>
        <v>124830</v>
      </c>
      <c r="K299" s="306">
        <f t="shared" si="18"/>
        <v>6.327000000000001E-9</v>
      </c>
      <c r="L299" s="306">
        <f t="shared" si="19"/>
        <v>2.7712260000000004E-8</v>
      </c>
      <c r="M299" s="176"/>
    </row>
    <row r="300" spans="2:13" ht="37.5" customHeight="1" x14ac:dyDescent="0.35">
      <c r="B300" s="579" t="str">
        <f t="shared" si="16"/>
        <v>1,2,3,7,8,9-hexachlorodibenzo-p-furan</v>
      </c>
      <c r="C300" s="579"/>
      <c r="D300" s="113">
        <f t="shared" si="17"/>
        <v>5.6100000000000013E-10</v>
      </c>
      <c r="E300" s="76" t="s">
        <v>118</v>
      </c>
      <c r="F300" s="596" t="s">
        <v>406</v>
      </c>
      <c r="G300" s="596"/>
      <c r="H300" s="600"/>
      <c r="I300" s="170">
        <f t="shared" si="14"/>
        <v>14.25</v>
      </c>
      <c r="J300" s="171">
        <f t="shared" si="15"/>
        <v>124830</v>
      </c>
      <c r="K300" s="306">
        <f t="shared" si="18"/>
        <v>7.9942500000000023E-9</v>
      </c>
      <c r="L300" s="306">
        <f t="shared" si="19"/>
        <v>3.501481500000001E-8</v>
      </c>
      <c r="M300" s="176"/>
    </row>
    <row r="301" spans="2:13" ht="37.5" customHeight="1" x14ac:dyDescent="0.35">
      <c r="B301" s="579" t="str">
        <f t="shared" si="16"/>
        <v>1,2,3,7,8-pentachlorodibenzo-p-dioxin</v>
      </c>
      <c r="C301" s="579"/>
      <c r="D301" s="113">
        <f t="shared" si="17"/>
        <v>9.3900000000000017E-10</v>
      </c>
      <c r="E301" s="76" t="s">
        <v>118</v>
      </c>
      <c r="F301" s="596" t="s">
        <v>406</v>
      </c>
      <c r="G301" s="596"/>
      <c r="H301" s="600"/>
      <c r="I301" s="170">
        <f t="shared" si="14"/>
        <v>14.25</v>
      </c>
      <c r="J301" s="171">
        <f t="shared" si="15"/>
        <v>124830</v>
      </c>
      <c r="K301" s="306">
        <f t="shared" si="18"/>
        <v>1.3380750000000002E-8</v>
      </c>
      <c r="L301" s="306">
        <f t="shared" si="19"/>
        <v>5.8607685000000013E-8</v>
      </c>
      <c r="M301" s="176"/>
    </row>
    <row r="302" spans="2:13" ht="37.5" customHeight="1" x14ac:dyDescent="0.35">
      <c r="B302" s="579" t="str">
        <f t="shared" si="16"/>
        <v>1,2,3,7,8-pentachlorodibenzo-p-furan</v>
      </c>
      <c r="C302" s="579"/>
      <c r="D302" s="113">
        <f t="shared" si="17"/>
        <v>2.2170000000000001E-9</v>
      </c>
      <c r="E302" s="76" t="s">
        <v>118</v>
      </c>
      <c r="F302" s="596" t="s">
        <v>406</v>
      </c>
      <c r="G302" s="596"/>
      <c r="H302" s="600"/>
      <c r="I302" s="170">
        <f t="shared" si="14"/>
        <v>14.25</v>
      </c>
      <c r="J302" s="171">
        <f t="shared" si="15"/>
        <v>124830</v>
      </c>
      <c r="K302" s="306">
        <f t="shared" si="18"/>
        <v>3.1592250000000003E-8</v>
      </c>
      <c r="L302" s="306">
        <f t="shared" si="19"/>
        <v>1.3837405500000001E-7</v>
      </c>
      <c r="M302" s="176"/>
    </row>
    <row r="303" spans="2:13" ht="37.5" customHeight="1" x14ac:dyDescent="0.35">
      <c r="B303" s="579" t="str">
        <f t="shared" si="16"/>
        <v>2,3,4,6,7,8-hexachlorodibenzo-p-furan</v>
      </c>
      <c r="C303" s="579"/>
      <c r="D303" s="113">
        <f t="shared" si="17"/>
        <v>1.7250000000000004E-9</v>
      </c>
      <c r="E303" s="76" t="s">
        <v>118</v>
      </c>
      <c r="F303" s="596" t="s">
        <v>406</v>
      </c>
      <c r="G303" s="596"/>
      <c r="H303" s="600"/>
      <c r="I303" s="170">
        <f t="shared" si="14"/>
        <v>14.25</v>
      </c>
      <c r="J303" s="171">
        <f t="shared" si="15"/>
        <v>124830</v>
      </c>
      <c r="K303" s="306">
        <f t="shared" si="18"/>
        <v>2.4581250000000004E-8</v>
      </c>
      <c r="L303" s="306">
        <f t="shared" si="19"/>
        <v>1.0766587500000002E-7</v>
      </c>
      <c r="M303" s="176"/>
    </row>
    <row r="304" spans="2:13" ht="37.5" customHeight="1" x14ac:dyDescent="0.35">
      <c r="B304" s="579" t="str">
        <f t="shared" si="16"/>
        <v>2,3,4,7,8-pentachlorodibenzo-p-furan</v>
      </c>
      <c r="C304" s="579"/>
      <c r="D304" s="113">
        <f t="shared" si="17"/>
        <v>6.3750000000000008E-9</v>
      </c>
      <c r="E304" s="76" t="s">
        <v>118</v>
      </c>
      <c r="F304" s="596" t="s">
        <v>406</v>
      </c>
      <c r="G304" s="596"/>
      <c r="H304" s="600"/>
      <c r="I304" s="170">
        <f t="shared" si="14"/>
        <v>14.25</v>
      </c>
      <c r="J304" s="171">
        <f t="shared" si="15"/>
        <v>124830</v>
      </c>
      <c r="K304" s="306">
        <f t="shared" si="18"/>
        <v>9.0843750000000009E-8</v>
      </c>
      <c r="L304" s="306">
        <f t="shared" si="19"/>
        <v>3.9789562500000005E-7</v>
      </c>
      <c r="M304" s="176"/>
    </row>
    <row r="305" spans="1:13" ht="37.5" customHeight="1" x14ac:dyDescent="0.35">
      <c r="B305" s="579" t="str">
        <f t="shared" si="16"/>
        <v>2,3,7,8-tetrachlorodibenzo-p-dioxin</v>
      </c>
      <c r="C305" s="579"/>
      <c r="D305" s="113">
        <f t="shared" si="17"/>
        <v>7.0200000000000016E-10</v>
      </c>
      <c r="E305" s="76" t="s">
        <v>118</v>
      </c>
      <c r="F305" s="596" t="s">
        <v>406</v>
      </c>
      <c r="G305" s="596"/>
      <c r="H305" s="600"/>
      <c r="I305" s="170">
        <f t="shared" si="14"/>
        <v>14.25</v>
      </c>
      <c r="J305" s="171">
        <f t="shared" si="15"/>
        <v>124830</v>
      </c>
      <c r="K305" s="306">
        <f t="shared" si="18"/>
        <v>1.0003500000000003E-8</v>
      </c>
      <c r="L305" s="306">
        <f t="shared" si="19"/>
        <v>4.3815330000000011E-8</v>
      </c>
      <c r="M305" s="176"/>
    </row>
    <row r="306" spans="1:13" ht="37.5" customHeight="1" x14ac:dyDescent="0.35">
      <c r="B306" s="579" t="str">
        <f t="shared" si="16"/>
        <v>2,3,7,8-tetrachlorodibenzo-p-furan</v>
      </c>
      <c r="C306" s="579"/>
      <c r="D306" s="113">
        <f t="shared" si="17"/>
        <v>4.8840000000000009E-9</v>
      </c>
      <c r="E306" s="76" t="s">
        <v>118</v>
      </c>
      <c r="F306" s="596" t="s">
        <v>406</v>
      </c>
      <c r="G306" s="596"/>
      <c r="H306" s="600"/>
      <c r="I306" s="170">
        <f t="shared" si="14"/>
        <v>14.25</v>
      </c>
      <c r="J306" s="171">
        <f t="shared" si="15"/>
        <v>124830</v>
      </c>
      <c r="K306" s="306">
        <f t="shared" si="18"/>
        <v>6.9597000000000011E-8</v>
      </c>
      <c r="L306" s="306">
        <f t="shared" si="19"/>
        <v>3.0483486000000006E-7</v>
      </c>
      <c r="M306" s="176"/>
    </row>
    <row r="307" spans="1:13" ht="37.5" customHeight="1" x14ac:dyDescent="0.35">
      <c r="B307" s="579" t="str">
        <f t="shared" si="16"/>
        <v>Octachlorodibenzo-p-dioxin</v>
      </c>
      <c r="C307" s="579"/>
      <c r="D307" s="113">
        <f t="shared" si="17"/>
        <v>1.7490000000000001E-9</v>
      </c>
      <c r="E307" s="76" t="s">
        <v>118</v>
      </c>
      <c r="F307" s="596" t="s">
        <v>406</v>
      </c>
      <c r="G307" s="596"/>
      <c r="H307" s="600"/>
      <c r="I307" s="170">
        <f t="shared" si="14"/>
        <v>14.25</v>
      </c>
      <c r="J307" s="171">
        <f t="shared" si="15"/>
        <v>124830</v>
      </c>
      <c r="K307" s="306">
        <f t="shared" si="18"/>
        <v>2.4923250000000001E-8</v>
      </c>
      <c r="L307" s="306">
        <f t="shared" si="19"/>
        <v>1.0916383500000001E-7</v>
      </c>
      <c r="M307" s="176"/>
    </row>
    <row r="308" spans="1:13" ht="37.5" customHeight="1" x14ac:dyDescent="0.35">
      <c r="B308" s="579" t="str">
        <f t="shared" si="16"/>
        <v>Octachlorodibenzo-p-furan</v>
      </c>
      <c r="C308" s="579"/>
      <c r="D308" s="113">
        <f t="shared" si="17"/>
        <v>1.1580000000000001E-9</v>
      </c>
      <c r="E308" s="76" t="s">
        <v>118</v>
      </c>
      <c r="F308" s="596" t="s">
        <v>406</v>
      </c>
      <c r="G308" s="596"/>
      <c r="H308" s="600"/>
      <c r="I308" s="170">
        <f t="shared" si="14"/>
        <v>14.25</v>
      </c>
      <c r="J308" s="171">
        <f t="shared" si="15"/>
        <v>124830</v>
      </c>
      <c r="K308" s="306">
        <f t="shared" si="18"/>
        <v>1.6501500000000001E-8</v>
      </c>
      <c r="L308" s="306">
        <f t="shared" si="19"/>
        <v>7.2276570000000008E-8</v>
      </c>
      <c r="M308" s="176"/>
    </row>
    <row r="309" spans="1:13" ht="15" customHeight="1" x14ac:dyDescent="0.35">
      <c r="B309" s="33" t="s">
        <v>261</v>
      </c>
      <c r="D309" s="315">
        <f>$E$112</f>
        <v>0.15600703054338708</v>
      </c>
      <c r="E309" s="33" t="s">
        <v>118</v>
      </c>
      <c r="F309" s="169" t="s">
        <v>408</v>
      </c>
      <c r="I309" s="170">
        <f t="shared" si="14"/>
        <v>14.25</v>
      </c>
      <c r="J309" s="171">
        <f t="shared" si="15"/>
        <v>124830</v>
      </c>
      <c r="K309" s="173">
        <f>D309*I309</f>
        <v>2.2231001852432657</v>
      </c>
      <c r="L309" s="172">
        <f>D309*J309/2000</f>
        <v>9.7371788113655047</v>
      </c>
      <c r="M309" s="450"/>
    </row>
    <row r="310" spans="1:13" ht="15" customHeight="1" x14ac:dyDescent="0.35">
      <c r="B310" s="33" t="s">
        <v>262</v>
      </c>
      <c r="D310" s="344">
        <f>$E$113</f>
        <v>0.21567415834389425</v>
      </c>
      <c r="E310" s="76" t="s">
        <v>118</v>
      </c>
      <c r="F310" s="169" t="s">
        <v>408</v>
      </c>
      <c r="G310" s="172"/>
      <c r="I310" s="170">
        <f t="shared" si="14"/>
        <v>14.25</v>
      </c>
      <c r="J310" s="186">
        <f t="shared" si="15"/>
        <v>124830</v>
      </c>
      <c r="K310" s="173">
        <f>D310*I310</f>
        <v>3.0733567564004929</v>
      </c>
      <c r="L310" s="172">
        <f>D310*J310/2000</f>
        <v>13.461302593034159</v>
      </c>
      <c r="M310" s="450"/>
    </row>
    <row r="311" spans="1:13" ht="15" customHeight="1" x14ac:dyDescent="0.35">
      <c r="B311" s="33" t="s">
        <v>263</v>
      </c>
      <c r="D311" s="344">
        <f>$E$111</f>
        <v>0.33457728634692635</v>
      </c>
      <c r="E311" s="76" t="s">
        <v>118</v>
      </c>
      <c r="F311" s="175" t="s">
        <v>510</v>
      </c>
      <c r="G311" s="172"/>
      <c r="I311" s="170">
        <f t="shared" si="14"/>
        <v>14.25</v>
      </c>
      <c r="J311" s="171">
        <f t="shared" si="15"/>
        <v>124830</v>
      </c>
      <c r="K311" s="172">
        <f>D311*I311</f>
        <v>4.7677263304437005</v>
      </c>
      <c r="L311" s="172">
        <f>D311*J311/2000</f>
        <v>20.882641327343407</v>
      </c>
      <c r="M311" s="172"/>
    </row>
    <row r="312" spans="1:13" ht="15" customHeight="1" x14ac:dyDescent="0.35">
      <c r="A312" s="48"/>
      <c r="B312" s="33" t="str">
        <f t="shared" ref="B312:B325" si="20">B266</f>
        <v>Antimony</v>
      </c>
      <c r="D312" s="198">
        <f t="shared" ref="D312:D325" si="21">E215</f>
        <v>1.413217253660467E-6</v>
      </c>
      <c r="E312" s="76" t="s">
        <v>118</v>
      </c>
      <c r="F312" s="175" t="str">
        <f t="shared" ref="F312:F325" si="22">F266</f>
        <v>RTR Modeling SMACT Docket</v>
      </c>
      <c r="G312" s="172"/>
      <c r="I312" s="170">
        <f t="shared" si="14"/>
        <v>14.25</v>
      </c>
      <c r="J312" s="171">
        <f t="shared" si="15"/>
        <v>124830</v>
      </c>
      <c r="K312" s="306">
        <f>D312*I312</f>
        <v>2.0138345864661654E-5</v>
      </c>
      <c r="L312" s="306">
        <f>D312*J312/2000</f>
        <v>8.8205954887218057E-5</v>
      </c>
      <c r="M312" s="172"/>
    </row>
    <row r="313" spans="1:13" ht="15" customHeight="1" x14ac:dyDescent="0.35">
      <c r="B313" s="33" t="str">
        <f t="shared" si="20"/>
        <v>Arsenic</v>
      </c>
      <c r="D313" s="198">
        <f t="shared" si="21"/>
        <v>1.4436090225563909E-7</v>
      </c>
      <c r="E313" s="76" t="s">
        <v>118</v>
      </c>
      <c r="F313" s="175" t="str">
        <f t="shared" si="22"/>
        <v>RTR Modeling SMACT Docket</v>
      </c>
      <c r="G313" s="172"/>
      <c r="I313" s="170">
        <f t="shared" si="14"/>
        <v>14.25</v>
      </c>
      <c r="J313" s="171">
        <f t="shared" si="15"/>
        <v>124830</v>
      </c>
      <c r="K313" s="306">
        <f t="shared" ref="K313:K325" si="23">D313*I313</f>
        <v>2.0571428571428569E-6</v>
      </c>
      <c r="L313" s="306">
        <f t="shared" ref="L313:L325" si="24">D313*J313/2000</f>
        <v>9.0102857142857131E-6</v>
      </c>
      <c r="M313" s="172"/>
    </row>
    <row r="314" spans="1:13" ht="15" customHeight="1" x14ac:dyDescent="0.35">
      <c r="B314" s="33" t="str">
        <f t="shared" si="20"/>
        <v>Beryllium</v>
      </c>
      <c r="D314" s="198">
        <f t="shared" si="21"/>
        <v>3.7989711119905026E-8</v>
      </c>
      <c r="E314" s="76" t="s">
        <v>118</v>
      </c>
      <c r="F314" s="175" t="str">
        <f t="shared" si="22"/>
        <v>RTR Modeling SMACT Docket</v>
      </c>
      <c r="G314" s="172"/>
      <c r="I314" s="170">
        <f t="shared" si="14"/>
        <v>14.25</v>
      </c>
      <c r="J314" s="171">
        <f t="shared" si="15"/>
        <v>124830</v>
      </c>
      <c r="K314" s="306">
        <f t="shared" si="23"/>
        <v>5.4135338345864664E-7</v>
      </c>
      <c r="L314" s="306">
        <f t="shared" si="24"/>
        <v>2.3711278195488721E-6</v>
      </c>
      <c r="M314" s="172"/>
    </row>
    <row r="315" spans="1:13" ht="15" customHeight="1" x14ac:dyDescent="0.35">
      <c r="B315" s="33" t="str">
        <f t="shared" si="20"/>
        <v>Cadmium</v>
      </c>
      <c r="D315" s="198">
        <f t="shared" si="21"/>
        <v>1.0181242580134546E-6</v>
      </c>
      <c r="E315" s="76" t="s">
        <v>118</v>
      </c>
      <c r="F315" s="175" t="str">
        <f t="shared" si="22"/>
        <v>RTR Modeling SMACT Docket</v>
      </c>
      <c r="G315" s="172"/>
      <c r="I315" s="170">
        <f t="shared" si="14"/>
        <v>14.25</v>
      </c>
      <c r="J315" s="171">
        <f t="shared" si="15"/>
        <v>124830</v>
      </c>
      <c r="K315" s="306">
        <f t="shared" si="23"/>
        <v>1.4508270676691729E-5</v>
      </c>
      <c r="L315" s="306">
        <f t="shared" si="24"/>
        <v>6.3546225563909772E-5</v>
      </c>
      <c r="M315" s="172"/>
    </row>
    <row r="316" spans="1:13" ht="15" customHeight="1" x14ac:dyDescent="0.35">
      <c r="B316" s="33" t="str">
        <f t="shared" si="20"/>
        <v>Chromium III</v>
      </c>
      <c r="D316" s="198">
        <f t="shared" si="21"/>
        <v>8.3577364463791058E-7</v>
      </c>
      <c r="E316" s="76" t="s">
        <v>118</v>
      </c>
      <c r="F316" s="175" t="str">
        <f t="shared" si="22"/>
        <v>RTR Modeling SMACT Docket</v>
      </c>
      <c r="G316" s="172"/>
      <c r="I316" s="170">
        <f t="shared" si="14"/>
        <v>14.25</v>
      </c>
      <c r="J316" s="171">
        <f t="shared" si="15"/>
        <v>124830</v>
      </c>
      <c r="K316" s="306">
        <f t="shared" si="23"/>
        <v>1.1909774436090225E-5</v>
      </c>
      <c r="L316" s="306">
        <f t="shared" si="24"/>
        <v>5.2164812030075191E-5</v>
      </c>
      <c r="M316" s="172"/>
    </row>
    <row r="317" spans="1:13" ht="15" customHeight="1" x14ac:dyDescent="0.35">
      <c r="B317" s="33" t="str">
        <f t="shared" si="20"/>
        <v>Chromium VI</v>
      </c>
      <c r="D317" s="198">
        <f t="shared" si="21"/>
        <v>1.5195884447962012E-8</v>
      </c>
      <c r="E317" s="76" t="s">
        <v>118</v>
      </c>
      <c r="F317" s="175" t="str">
        <f t="shared" si="22"/>
        <v>RTR Modeling SMACT Docket</v>
      </c>
      <c r="G317" s="172"/>
      <c r="I317" s="170">
        <f t="shared" si="14"/>
        <v>14.25</v>
      </c>
      <c r="J317" s="171">
        <f t="shared" si="15"/>
        <v>124830</v>
      </c>
      <c r="K317" s="306">
        <f t="shared" si="23"/>
        <v>2.1654135338345866E-7</v>
      </c>
      <c r="L317" s="306">
        <f t="shared" si="24"/>
        <v>9.4845112781954902E-7</v>
      </c>
      <c r="M317" s="172"/>
    </row>
    <row r="318" spans="1:13" ht="15" customHeight="1" x14ac:dyDescent="0.35">
      <c r="B318" s="33" t="str">
        <f t="shared" si="20"/>
        <v>Cobalt</v>
      </c>
      <c r="D318" s="198">
        <f t="shared" si="21"/>
        <v>9.8773248911753074E-8</v>
      </c>
      <c r="E318" s="76" t="s">
        <v>118</v>
      </c>
      <c r="F318" s="175" t="str">
        <f t="shared" si="22"/>
        <v>RTR Modeling SMACT Docket</v>
      </c>
      <c r="G318" s="172"/>
      <c r="I318" s="170">
        <f t="shared" si="14"/>
        <v>14.25</v>
      </c>
      <c r="J318" s="171">
        <f t="shared" si="15"/>
        <v>124830</v>
      </c>
      <c r="K318" s="306">
        <f t="shared" si="23"/>
        <v>1.4075187969924813E-6</v>
      </c>
      <c r="L318" s="306">
        <f t="shared" si="24"/>
        <v>6.1649323308270678E-6</v>
      </c>
      <c r="M318" s="172"/>
    </row>
    <row r="319" spans="1:13" ht="15" customHeight="1" x14ac:dyDescent="0.35">
      <c r="B319" s="33" t="str">
        <f t="shared" si="20"/>
        <v>Lead</v>
      </c>
      <c r="D319" s="198">
        <f t="shared" si="21"/>
        <v>2.4845271072417888E-6</v>
      </c>
      <c r="E319" s="76" t="s">
        <v>118</v>
      </c>
      <c r="F319" s="175" t="str">
        <f t="shared" si="22"/>
        <v>RTR Modeling SMACT Docket</v>
      </c>
      <c r="G319" s="172"/>
      <c r="I319" s="170">
        <f t="shared" si="14"/>
        <v>14.25</v>
      </c>
      <c r="J319" s="171">
        <f t="shared" si="15"/>
        <v>124830</v>
      </c>
      <c r="K319" s="306">
        <f t="shared" si="23"/>
        <v>3.5404511278195489E-5</v>
      </c>
      <c r="L319" s="306">
        <f t="shared" si="24"/>
        <v>1.5507175939849624E-4</v>
      </c>
      <c r="M319" s="172"/>
    </row>
    <row r="320" spans="1:13" ht="15" customHeight="1" x14ac:dyDescent="0.35">
      <c r="B320" s="33" t="str">
        <f t="shared" si="20"/>
        <v>Manganese</v>
      </c>
      <c r="D320" s="198">
        <f t="shared" si="21"/>
        <v>7.6739216462208159E-6</v>
      </c>
      <c r="E320" s="76" t="s">
        <v>118</v>
      </c>
      <c r="F320" s="175" t="str">
        <f t="shared" si="22"/>
        <v>RTR Modeling SMACT Docket</v>
      </c>
      <c r="G320" s="172"/>
      <c r="I320" s="170">
        <f t="shared" si="14"/>
        <v>14.25</v>
      </c>
      <c r="J320" s="171">
        <f t="shared" si="15"/>
        <v>124830</v>
      </c>
      <c r="K320" s="306">
        <f t="shared" si="23"/>
        <v>1.0935338345864663E-4</v>
      </c>
      <c r="L320" s="306">
        <f t="shared" si="24"/>
        <v>4.7896781954887224E-4</v>
      </c>
      <c r="M320" s="172"/>
    </row>
    <row r="321" spans="1:14" ht="15" customHeight="1" x14ac:dyDescent="0.35">
      <c r="B321" s="33" t="str">
        <f t="shared" si="20"/>
        <v>Mercury, elemental</v>
      </c>
      <c r="D321" s="198">
        <f t="shared" si="21"/>
        <v>1.4512069647803721E-8</v>
      </c>
      <c r="E321" s="76" t="s">
        <v>118</v>
      </c>
      <c r="F321" s="175" t="str">
        <f t="shared" si="22"/>
        <v>RTR Modeling SMACT Docket</v>
      </c>
      <c r="G321" s="172"/>
      <c r="I321" s="170">
        <f t="shared" si="14"/>
        <v>14.25</v>
      </c>
      <c r="J321" s="171">
        <f t="shared" si="15"/>
        <v>124830</v>
      </c>
      <c r="K321" s="306">
        <f t="shared" si="23"/>
        <v>2.0679699248120301E-7</v>
      </c>
      <c r="L321" s="306">
        <f t="shared" si="24"/>
        <v>9.0577082706766917E-7</v>
      </c>
      <c r="M321" s="172"/>
    </row>
    <row r="322" spans="1:14" ht="15" customHeight="1" x14ac:dyDescent="0.35">
      <c r="B322" s="33" t="str">
        <f t="shared" si="20"/>
        <v>Mercury, gaseous</v>
      </c>
      <c r="D322" s="198">
        <f t="shared" si="21"/>
        <v>1.8235061337554413E-9</v>
      </c>
      <c r="E322" s="76" t="s">
        <v>118</v>
      </c>
      <c r="F322" s="175" t="str">
        <f t="shared" si="22"/>
        <v>RTR Modeling SMACT Docket</v>
      </c>
      <c r="G322" s="172"/>
      <c r="I322" s="170">
        <f t="shared" si="14"/>
        <v>14.25</v>
      </c>
      <c r="J322" s="171">
        <f t="shared" si="15"/>
        <v>124830</v>
      </c>
      <c r="K322" s="306">
        <f t="shared" si="23"/>
        <v>2.5984962406015038E-8</v>
      </c>
      <c r="L322" s="306">
        <f t="shared" si="24"/>
        <v>1.1381413533834587E-7</v>
      </c>
      <c r="M322" s="172"/>
    </row>
    <row r="323" spans="1:14" ht="15" customHeight="1" x14ac:dyDescent="0.35">
      <c r="B323" s="33" t="str">
        <f t="shared" si="20"/>
        <v>Mercury, particulate</v>
      </c>
      <c r="D323" s="198">
        <f t="shared" si="21"/>
        <v>1.8235061337554413E-9</v>
      </c>
      <c r="E323" s="76" t="s">
        <v>118</v>
      </c>
      <c r="F323" s="175" t="str">
        <f t="shared" si="22"/>
        <v>RTR Modeling SMACT Docket</v>
      </c>
      <c r="G323" s="172"/>
      <c r="I323" s="170">
        <f t="shared" si="14"/>
        <v>14.25</v>
      </c>
      <c r="J323" s="171">
        <f t="shared" si="15"/>
        <v>124830</v>
      </c>
      <c r="K323" s="306">
        <f t="shared" si="23"/>
        <v>2.5984962406015038E-8</v>
      </c>
      <c r="L323" s="306">
        <f t="shared" si="24"/>
        <v>1.1381413533834587E-7</v>
      </c>
      <c r="M323" s="172"/>
    </row>
    <row r="324" spans="1:14" ht="15" customHeight="1" x14ac:dyDescent="0.35">
      <c r="B324" s="33" t="str">
        <f t="shared" si="20"/>
        <v>Nickel</v>
      </c>
      <c r="D324" s="198">
        <f t="shared" si="21"/>
        <v>9.8773248911753058E-7</v>
      </c>
      <c r="E324" s="76" t="s">
        <v>118</v>
      </c>
      <c r="F324" s="175" t="str">
        <f t="shared" si="22"/>
        <v>RTR Modeling SMACT Docket</v>
      </c>
      <c r="G324" s="172"/>
      <c r="I324" s="170">
        <f t="shared" si="14"/>
        <v>14.25</v>
      </c>
      <c r="J324" s="171">
        <f t="shared" si="15"/>
        <v>124830</v>
      </c>
      <c r="K324" s="306">
        <f t="shared" si="23"/>
        <v>1.407518796992481E-5</v>
      </c>
      <c r="L324" s="306">
        <f t="shared" si="24"/>
        <v>6.1649323308270678E-5</v>
      </c>
      <c r="M324" s="172"/>
    </row>
    <row r="325" spans="1:14" ht="15" customHeight="1" x14ac:dyDescent="0.35">
      <c r="B325" s="33" t="str">
        <f t="shared" si="20"/>
        <v>Selenium</v>
      </c>
      <c r="D325" s="198">
        <f t="shared" si="21"/>
        <v>3.1151563118322117E-7</v>
      </c>
      <c r="E325" s="76" t="s">
        <v>118</v>
      </c>
      <c r="F325" s="175" t="str">
        <f t="shared" si="22"/>
        <v>RTR Modeling SMACT Docket</v>
      </c>
      <c r="G325" s="172"/>
      <c r="I325" s="170">
        <f t="shared" si="14"/>
        <v>14.25</v>
      </c>
      <c r="J325" s="171">
        <f t="shared" si="15"/>
        <v>124830</v>
      </c>
      <c r="K325" s="306">
        <f t="shared" si="23"/>
        <v>4.439097744360902E-6</v>
      </c>
      <c r="L325" s="306">
        <f t="shared" si="24"/>
        <v>1.9443248120300747E-5</v>
      </c>
      <c r="M325" s="172"/>
    </row>
    <row r="326" spans="1:14" ht="15" customHeight="1" x14ac:dyDescent="0.35">
      <c r="B326" s="33" t="s">
        <v>260</v>
      </c>
      <c r="D326" s="344">
        <f>SUM(D290,D291,D312:D325)</f>
        <v>2.9714559167356765E-2</v>
      </c>
      <c r="E326" s="76" t="s">
        <v>118</v>
      </c>
      <c r="F326" s="175" t="s">
        <v>512</v>
      </c>
      <c r="G326" s="172"/>
      <c r="I326" s="170">
        <f t="shared" si="14"/>
        <v>14.25</v>
      </c>
      <c r="J326" s="171">
        <f t="shared" si="15"/>
        <v>124830</v>
      </c>
      <c r="K326" s="172">
        <f>D326*I326</f>
        <v>0.42343246813483393</v>
      </c>
      <c r="L326" s="172">
        <f>D326*J326/2000</f>
        <v>1.8546342104305724</v>
      </c>
      <c r="M326" s="172"/>
    </row>
    <row r="327" spans="1:14" ht="15" customHeight="1" x14ac:dyDescent="0.35">
      <c r="A327" s="74"/>
      <c r="B327" s="74"/>
      <c r="C327" s="75"/>
    </row>
    <row r="328" spans="1:14" ht="15" customHeight="1" x14ac:dyDescent="0.35">
      <c r="A328" s="74" t="s">
        <v>1056</v>
      </c>
      <c r="B328" s="74"/>
      <c r="C328" s="75"/>
    </row>
    <row r="329" spans="1:14" s="54" customFormat="1" ht="27" customHeight="1" x14ac:dyDescent="0.35">
      <c r="A329" s="54" t="s">
        <v>91</v>
      </c>
      <c r="B329" s="601" t="s">
        <v>513</v>
      </c>
      <c r="C329" s="601"/>
      <c r="D329" s="601"/>
      <c r="E329" s="601"/>
      <c r="F329" s="601"/>
      <c r="G329" s="601"/>
      <c r="H329" s="601"/>
      <c r="I329" s="601"/>
      <c r="J329" s="601"/>
      <c r="K329" s="601"/>
      <c r="L329" s="601"/>
      <c r="M329" s="601"/>
      <c r="N329" s="59"/>
    </row>
    <row r="330" spans="1:14" ht="15" customHeight="1" x14ac:dyDescent="0.35">
      <c r="A330" s="74"/>
      <c r="B330" s="74"/>
      <c r="C330" s="75"/>
    </row>
    <row r="331" spans="1:14" ht="53.25" customHeight="1" x14ac:dyDescent="0.3">
      <c r="D331" s="153" t="s">
        <v>402</v>
      </c>
      <c r="E331" s="154"/>
      <c r="F331" s="154"/>
      <c r="G331" s="154"/>
      <c r="I331" s="155" t="s">
        <v>137</v>
      </c>
      <c r="J331" s="155" t="s">
        <v>138</v>
      </c>
      <c r="K331" s="602" t="s">
        <v>514</v>
      </c>
      <c r="L331" s="621"/>
      <c r="M331" s="153" t="s">
        <v>515</v>
      </c>
    </row>
    <row r="332" spans="1:14" ht="15" customHeight="1" x14ac:dyDescent="0.35">
      <c r="B332" s="90" t="s">
        <v>140</v>
      </c>
      <c r="C332" s="90"/>
      <c r="D332" s="156" t="s">
        <v>373</v>
      </c>
      <c r="E332" s="157" t="s">
        <v>142</v>
      </c>
      <c r="F332" s="158"/>
      <c r="G332" s="158"/>
      <c r="H332" s="159"/>
      <c r="I332" s="160" t="s">
        <v>414</v>
      </c>
      <c r="J332" s="160" t="s">
        <v>415</v>
      </c>
      <c r="K332" s="160" t="s">
        <v>145</v>
      </c>
      <c r="L332" s="161" t="s">
        <v>146</v>
      </c>
      <c r="M332" s="156" t="s">
        <v>146</v>
      </c>
    </row>
    <row r="333" spans="1:14" ht="15" customHeight="1" x14ac:dyDescent="0.35">
      <c r="B333" s="33" t="s">
        <v>516</v>
      </c>
      <c r="D333" s="77">
        <f>$E$127</f>
        <v>133.46367389354052</v>
      </c>
      <c r="E333" s="76" t="s">
        <v>355</v>
      </c>
      <c r="F333" s="175" t="s">
        <v>510</v>
      </c>
      <c r="G333" s="80"/>
      <c r="I333" s="181">
        <f>$G$20</f>
        <v>3.7999999999999999E-2</v>
      </c>
      <c r="J333" s="170">
        <f>$G$22</f>
        <v>266.30399999999997</v>
      </c>
      <c r="K333" s="172">
        <f>D333*I333</f>
        <v>5.0716196079545393</v>
      </c>
      <c r="L333" s="182" t="s">
        <v>88</v>
      </c>
      <c r="M333" s="183" t="s">
        <v>88</v>
      </c>
    </row>
    <row r="334" spans="1:14" ht="15" customHeight="1" x14ac:dyDescent="0.35">
      <c r="B334" s="33" t="s">
        <v>517</v>
      </c>
      <c r="D334" s="77">
        <f>$E$137</f>
        <v>121.33061263049139</v>
      </c>
      <c r="E334" s="76" t="s">
        <v>355</v>
      </c>
      <c r="F334" s="175" t="s">
        <v>510</v>
      </c>
      <c r="G334" s="80"/>
      <c r="I334" s="181">
        <f>$G$20</f>
        <v>3.7999999999999999E-2</v>
      </c>
      <c r="J334" s="170">
        <f t="shared" ref="J334:J375" si="25">$G$22</f>
        <v>266.30399999999997</v>
      </c>
      <c r="K334" s="182" t="s">
        <v>88</v>
      </c>
      <c r="L334" s="172">
        <f>D334*J334/2000</f>
        <v>16.155413732975187</v>
      </c>
      <c r="M334" s="173">
        <f>L334*2</f>
        <v>32.310827465950375</v>
      </c>
    </row>
    <row r="335" spans="1:14" ht="15" customHeight="1" x14ac:dyDescent="0.35">
      <c r="B335" s="33" t="s">
        <v>518</v>
      </c>
      <c r="D335" s="77">
        <f>$E$149</f>
        <v>81.23875802215511</v>
      </c>
      <c r="E335" s="78" t="s">
        <v>355</v>
      </c>
      <c r="F335" s="175" t="s">
        <v>510</v>
      </c>
      <c r="G335" s="172"/>
      <c r="I335" s="181">
        <f t="shared" ref="I335:I375" si="26">$G$20</f>
        <v>3.7999999999999999E-2</v>
      </c>
      <c r="J335" s="170">
        <f t="shared" si="25"/>
        <v>266.30399999999997</v>
      </c>
      <c r="K335" s="172">
        <f t="shared" ref="K335:K341" si="27">D335*I335</f>
        <v>3.0870728048418941</v>
      </c>
      <c r="L335" s="182" t="s">
        <v>88</v>
      </c>
      <c r="M335" s="183" t="s">
        <v>88</v>
      </c>
    </row>
    <row r="336" spans="1:14" ht="15" customHeight="1" x14ac:dyDescent="0.35">
      <c r="B336" s="33" t="s">
        <v>519</v>
      </c>
      <c r="D336" s="77">
        <f>$E$157</f>
        <v>73.853416383777358</v>
      </c>
      <c r="E336" s="78" t="s">
        <v>355</v>
      </c>
      <c r="F336" s="175" t="s">
        <v>510</v>
      </c>
      <c r="G336" s="172"/>
      <c r="I336" s="181">
        <f t="shared" si="26"/>
        <v>3.7999999999999999E-2</v>
      </c>
      <c r="J336" s="170">
        <f>$G$22</f>
        <v>266.30399999999997</v>
      </c>
      <c r="K336" s="182" t="s">
        <v>88</v>
      </c>
      <c r="L336" s="172">
        <f t="shared" ref="L336:L343" si="28">D336*J336/2000</f>
        <v>9.8337300983327225</v>
      </c>
      <c r="M336" s="173">
        <f t="shared" ref="M336:M375" si="29">L336*2</f>
        <v>19.667460196665445</v>
      </c>
    </row>
    <row r="337" spans="1:13" ht="15" customHeight="1" x14ac:dyDescent="0.35">
      <c r="B337" s="33" t="s">
        <v>264</v>
      </c>
      <c r="D337" s="345">
        <v>0.6</v>
      </c>
      <c r="E337" s="76" t="s">
        <v>355</v>
      </c>
      <c r="F337" s="175" t="s">
        <v>417</v>
      </c>
      <c r="G337" s="172"/>
      <c r="I337" s="181">
        <f t="shared" si="26"/>
        <v>3.7999999999999999E-2</v>
      </c>
      <c r="J337" s="170">
        <f t="shared" si="25"/>
        <v>266.30399999999997</v>
      </c>
      <c r="K337" s="178">
        <f>D337*I337</f>
        <v>2.2799999999999997E-2</v>
      </c>
      <c r="L337" s="178">
        <f t="shared" si="28"/>
        <v>7.9891199999999982E-2</v>
      </c>
      <c r="M337" s="173">
        <f t="shared" si="29"/>
        <v>0.15978239999999996</v>
      </c>
    </row>
    <row r="338" spans="1:13" ht="15" customHeight="1" x14ac:dyDescent="0.35">
      <c r="B338" s="33" t="s">
        <v>364</v>
      </c>
      <c r="D338" s="575">
        <v>116977.27631529604</v>
      </c>
      <c r="E338" s="76" t="s">
        <v>355</v>
      </c>
      <c r="F338" s="175" t="s">
        <v>520</v>
      </c>
      <c r="G338" s="172"/>
      <c r="I338" s="181">
        <f t="shared" si="26"/>
        <v>3.7999999999999999E-2</v>
      </c>
      <c r="J338" s="170">
        <f t="shared" si="25"/>
        <v>266.30399999999997</v>
      </c>
      <c r="K338" s="186">
        <f>D338*I338</f>
        <v>4445.1364999812495</v>
      </c>
      <c r="L338" s="186">
        <f t="shared" si="28"/>
        <v>15575.758295934296</v>
      </c>
      <c r="M338" s="187">
        <f t="shared" si="29"/>
        <v>31151.516591868593</v>
      </c>
    </row>
    <row r="339" spans="1:13" ht="15" customHeight="1" x14ac:dyDescent="0.35">
      <c r="B339" s="33" t="s">
        <v>367</v>
      </c>
      <c r="D339" s="345">
        <v>2.2046226218487757</v>
      </c>
      <c r="E339" s="76" t="s">
        <v>355</v>
      </c>
      <c r="F339" s="175" t="s">
        <v>521</v>
      </c>
      <c r="G339" s="172"/>
      <c r="I339" s="181">
        <f t="shared" si="26"/>
        <v>3.7999999999999999E-2</v>
      </c>
      <c r="J339" s="170">
        <f t="shared" si="25"/>
        <v>266.30399999999997</v>
      </c>
      <c r="K339" s="178">
        <f>D339*I339</f>
        <v>8.3775659630253477E-2</v>
      </c>
      <c r="L339" s="172">
        <f t="shared" si="28"/>
        <v>0.29354991134440817</v>
      </c>
      <c r="M339" s="173">
        <f t="shared" si="29"/>
        <v>0.58709982268881633</v>
      </c>
    </row>
    <row r="340" spans="1:13" ht="15" customHeight="1" x14ac:dyDescent="0.35">
      <c r="B340" s="33" t="s">
        <v>369</v>
      </c>
      <c r="D340" s="526">
        <v>0.22046226218487755</v>
      </c>
      <c r="E340" s="76" t="s">
        <v>355</v>
      </c>
      <c r="F340" s="175" t="s">
        <v>521</v>
      </c>
      <c r="G340" s="172"/>
      <c r="I340" s="181">
        <f t="shared" si="26"/>
        <v>3.7999999999999999E-2</v>
      </c>
      <c r="J340" s="170">
        <f t="shared" si="25"/>
        <v>266.30399999999997</v>
      </c>
      <c r="K340" s="306">
        <f t="shared" si="27"/>
        <v>8.377565963025347E-3</v>
      </c>
      <c r="L340" s="178">
        <f t="shared" si="28"/>
        <v>2.9354991134440813E-2</v>
      </c>
      <c r="M340" s="173">
        <f t="shared" si="29"/>
        <v>5.8709982268881626E-2</v>
      </c>
    </row>
    <row r="341" spans="1:13" ht="15" customHeight="1" x14ac:dyDescent="0.35">
      <c r="B341" s="33" t="s">
        <v>266</v>
      </c>
      <c r="D341" s="575">
        <v>117098.08963497335</v>
      </c>
      <c r="E341" s="76" t="s">
        <v>355</v>
      </c>
      <c r="F341" s="175" t="s">
        <v>522</v>
      </c>
      <c r="G341" s="172"/>
      <c r="I341" s="181">
        <f t="shared" si="26"/>
        <v>3.7999999999999999E-2</v>
      </c>
      <c r="J341" s="170">
        <f t="shared" si="25"/>
        <v>266.30399999999997</v>
      </c>
      <c r="K341" s="186">
        <f t="shared" si="27"/>
        <v>4449.7274061289872</v>
      </c>
      <c r="L341" s="186">
        <f t="shared" si="28"/>
        <v>15591.84483107597</v>
      </c>
      <c r="M341" s="187">
        <f t="shared" si="29"/>
        <v>31183.689662151941</v>
      </c>
    </row>
    <row r="342" spans="1:13" ht="15" customHeight="1" x14ac:dyDescent="0.35">
      <c r="B342" s="33" t="s">
        <v>186</v>
      </c>
      <c r="D342" s="486">
        <v>5.0000000000000001E-4</v>
      </c>
      <c r="E342" s="76" t="s">
        <v>355</v>
      </c>
      <c r="F342" s="175" t="s">
        <v>419</v>
      </c>
      <c r="G342" s="172"/>
      <c r="I342" s="181">
        <f t="shared" si="26"/>
        <v>3.7999999999999999E-2</v>
      </c>
      <c r="J342" s="170">
        <f t="shared" si="25"/>
        <v>266.30399999999997</v>
      </c>
      <c r="K342" s="306">
        <f>D342*I342</f>
        <v>1.9000000000000001E-5</v>
      </c>
      <c r="L342" s="306">
        <f t="shared" si="28"/>
        <v>6.6575999999999994E-5</v>
      </c>
      <c r="M342" s="487">
        <f t="shared" si="29"/>
        <v>1.3315199999999999E-4</v>
      </c>
    </row>
    <row r="343" spans="1:13" ht="15" customHeight="1" x14ac:dyDescent="0.35">
      <c r="A343" s="48"/>
      <c r="B343" s="33" t="str">
        <f>Decoater!B348</f>
        <v>Acenaphthene</v>
      </c>
      <c r="D343" s="112">
        <f>Decoater!D348</f>
        <v>1.7999999999999999E-6</v>
      </c>
      <c r="E343" s="33" t="str">
        <f>Decoater!E348</f>
        <v>lb/MMscf</v>
      </c>
      <c r="F343" s="175" t="str">
        <f>Decoater!F348</f>
        <v>AP-42 Tables 1.4-3 &amp; 1.4-4</v>
      </c>
      <c r="H343" s="48"/>
      <c r="I343" s="181">
        <f t="shared" si="26"/>
        <v>3.7999999999999999E-2</v>
      </c>
      <c r="J343" s="170">
        <f t="shared" si="25"/>
        <v>266.30399999999997</v>
      </c>
      <c r="K343" s="306">
        <f>D343*I343</f>
        <v>6.839999999999999E-8</v>
      </c>
      <c r="L343" s="306">
        <f t="shared" si="28"/>
        <v>2.3967359999999996E-7</v>
      </c>
      <c r="M343" s="487">
        <f t="shared" si="29"/>
        <v>4.7934719999999992E-7</v>
      </c>
    </row>
    <row r="344" spans="1:13" ht="15" customHeight="1" x14ac:dyDescent="0.35">
      <c r="A344" s="48"/>
      <c r="B344" s="33" t="str">
        <f>Decoater!B349</f>
        <v>Acenaphthylene</v>
      </c>
      <c r="D344" s="112">
        <f>Decoater!D349</f>
        <v>1.7999999999999999E-6</v>
      </c>
      <c r="E344" s="33" t="str">
        <f>Decoater!E349</f>
        <v>lb/MMscf</v>
      </c>
      <c r="F344" s="175" t="str">
        <f>Decoater!F349</f>
        <v>AP-42 Tables 1.4-3 &amp; 1.4-4</v>
      </c>
      <c r="H344" s="48"/>
      <c r="I344" s="181">
        <f t="shared" si="26"/>
        <v>3.7999999999999999E-2</v>
      </c>
      <c r="J344" s="170">
        <f t="shared" si="25"/>
        <v>266.30399999999997</v>
      </c>
      <c r="K344" s="306">
        <f t="shared" ref="K344:K374" si="30">D344*I344</f>
        <v>6.839999999999999E-8</v>
      </c>
      <c r="L344" s="306">
        <f t="shared" ref="L344:L374" si="31">D344*J344/2000</f>
        <v>2.3967359999999996E-7</v>
      </c>
      <c r="M344" s="487">
        <f t="shared" si="29"/>
        <v>4.7934719999999992E-7</v>
      </c>
    </row>
    <row r="345" spans="1:13" ht="15" customHeight="1" x14ac:dyDescent="0.35">
      <c r="A345" s="48"/>
      <c r="B345" s="33" t="str">
        <f>Decoater!B350</f>
        <v>Anthracene</v>
      </c>
      <c r="D345" s="112">
        <f>Decoater!D350</f>
        <v>2.3999999999999999E-6</v>
      </c>
      <c r="E345" s="33" t="str">
        <f>Decoater!E350</f>
        <v>lb/MMscf</v>
      </c>
      <c r="F345" s="175" t="str">
        <f>Decoater!F350</f>
        <v>AP-42 Tables 1.4-3 &amp; 1.4-4</v>
      </c>
      <c r="H345" s="48"/>
      <c r="I345" s="181">
        <f t="shared" si="26"/>
        <v>3.7999999999999999E-2</v>
      </c>
      <c r="J345" s="170">
        <f t="shared" si="25"/>
        <v>266.30399999999997</v>
      </c>
      <c r="K345" s="306">
        <f t="shared" si="30"/>
        <v>9.1199999999999996E-8</v>
      </c>
      <c r="L345" s="306">
        <f t="shared" si="31"/>
        <v>3.1956479999999993E-7</v>
      </c>
      <c r="M345" s="487">
        <f t="shared" si="29"/>
        <v>6.3912959999999985E-7</v>
      </c>
    </row>
    <row r="346" spans="1:13" ht="15" customHeight="1" x14ac:dyDescent="0.35">
      <c r="A346" s="48"/>
      <c r="B346" s="33" t="str">
        <f>Decoater!B351</f>
        <v>Arsenic compounds</v>
      </c>
      <c r="D346" s="112">
        <f>Decoater!D351</f>
        <v>2.0000000000000001E-4</v>
      </c>
      <c r="E346" s="33" t="str">
        <f>Decoater!E351</f>
        <v>lb/MMscf</v>
      </c>
      <c r="F346" s="175" t="str">
        <f>Decoater!F351</f>
        <v>AP-42 Tables 1.4-3 &amp; 1.4-4</v>
      </c>
      <c r="H346" s="48"/>
      <c r="I346" s="181">
        <f t="shared" si="26"/>
        <v>3.7999999999999999E-2</v>
      </c>
      <c r="J346" s="170">
        <f t="shared" si="25"/>
        <v>266.30399999999997</v>
      </c>
      <c r="K346" s="306">
        <f t="shared" si="30"/>
        <v>7.6000000000000001E-6</v>
      </c>
      <c r="L346" s="306">
        <f t="shared" si="31"/>
        <v>2.6630399999999998E-5</v>
      </c>
      <c r="M346" s="487">
        <f t="shared" si="29"/>
        <v>5.3260799999999997E-5</v>
      </c>
    </row>
    <row r="347" spans="1:13" ht="15" customHeight="1" x14ac:dyDescent="0.35">
      <c r="A347" s="48"/>
      <c r="B347" s="33" t="str">
        <f>Decoater!B352</f>
        <v>Benzene</v>
      </c>
      <c r="D347" s="112">
        <f>Decoater!D352</f>
        <v>2.0999999999999999E-3</v>
      </c>
      <c r="E347" s="33" t="str">
        <f>Decoater!E352</f>
        <v>lb/MMscf</v>
      </c>
      <c r="F347" s="175" t="str">
        <f>Decoater!F352</f>
        <v>AP-42 Tables 1.4-3 &amp; 1.4-4</v>
      </c>
      <c r="H347" s="48"/>
      <c r="I347" s="181">
        <f t="shared" si="26"/>
        <v>3.7999999999999999E-2</v>
      </c>
      <c r="J347" s="170">
        <f t="shared" si="25"/>
        <v>266.30399999999997</v>
      </c>
      <c r="K347" s="306">
        <f t="shared" si="30"/>
        <v>7.9799999999999988E-5</v>
      </c>
      <c r="L347" s="306">
        <f t="shared" si="31"/>
        <v>2.7961919999999995E-4</v>
      </c>
      <c r="M347" s="487">
        <f t="shared" si="29"/>
        <v>5.5923839999999991E-4</v>
      </c>
    </row>
    <row r="348" spans="1:13" ht="15" customHeight="1" x14ac:dyDescent="0.35">
      <c r="A348" s="48"/>
      <c r="B348" s="33" t="str">
        <f>Decoater!B353</f>
        <v>Benzo(a)anthracene</v>
      </c>
      <c r="D348" s="112">
        <f>Decoater!D353</f>
        <v>1.7999999999999999E-6</v>
      </c>
      <c r="E348" s="33" t="str">
        <f>Decoater!E353</f>
        <v>lb/MMscf</v>
      </c>
      <c r="F348" s="175" t="str">
        <f>Decoater!F353</f>
        <v>AP-42 Tables 1.4-3 &amp; 1.4-4</v>
      </c>
      <c r="H348" s="48"/>
      <c r="I348" s="181">
        <f t="shared" si="26"/>
        <v>3.7999999999999999E-2</v>
      </c>
      <c r="J348" s="170">
        <f t="shared" si="25"/>
        <v>266.30399999999997</v>
      </c>
      <c r="K348" s="306">
        <f t="shared" si="30"/>
        <v>6.839999999999999E-8</v>
      </c>
      <c r="L348" s="306">
        <f t="shared" si="31"/>
        <v>2.3967359999999996E-7</v>
      </c>
      <c r="M348" s="487">
        <f t="shared" si="29"/>
        <v>4.7934719999999992E-7</v>
      </c>
    </row>
    <row r="349" spans="1:13" ht="15" customHeight="1" x14ac:dyDescent="0.35">
      <c r="A349" s="48"/>
      <c r="B349" s="33" t="str">
        <f>Decoater!B354</f>
        <v>Benzo(a)pyrene</v>
      </c>
      <c r="D349" s="112">
        <f>Decoater!D354</f>
        <v>1.1999999999999999E-6</v>
      </c>
      <c r="E349" s="33" t="str">
        <f>Decoater!E354</f>
        <v>lb/MMscf</v>
      </c>
      <c r="F349" s="175" t="str">
        <f>Decoater!F354</f>
        <v>AP-42 Tables 1.4-3 &amp; 1.4-4</v>
      </c>
      <c r="H349" s="48"/>
      <c r="I349" s="181">
        <f t="shared" si="26"/>
        <v>3.7999999999999999E-2</v>
      </c>
      <c r="J349" s="170">
        <f t="shared" si="25"/>
        <v>266.30399999999997</v>
      </c>
      <c r="K349" s="306">
        <f t="shared" si="30"/>
        <v>4.5599999999999998E-8</v>
      </c>
      <c r="L349" s="306">
        <f t="shared" si="31"/>
        <v>1.5978239999999996E-7</v>
      </c>
      <c r="M349" s="487">
        <f t="shared" si="29"/>
        <v>3.1956479999999993E-7</v>
      </c>
    </row>
    <row r="350" spans="1:13" ht="15" customHeight="1" x14ac:dyDescent="0.35">
      <c r="A350" s="48"/>
      <c r="B350" s="33" t="str">
        <f>Decoater!B355</f>
        <v>Benzo(b)fluoranthene</v>
      </c>
      <c r="D350" s="112">
        <f>Decoater!D355</f>
        <v>1.7999999999999999E-6</v>
      </c>
      <c r="E350" s="33" t="str">
        <f>Decoater!E355</f>
        <v>lb/MMscf</v>
      </c>
      <c r="F350" s="175" t="str">
        <f>Decoater!F355</f>
        <v>AP-42 Tables 1.4-3 &amp; 1.4-4</v>
      </c>
      <c r="H350" s="48"/>
      <c r="I350" s="181">
        <f t="shared" si="26"/>
        <v>3.7999999999999999E-2</v>
      </c>
      <c r="J350" s="170">
        <f t="shared" si="25"/>
        <v>266.30399999999997</v>
      </c>
      <c r="K350" s="306">
        <f t="shared" si="30"/>
        <v>6.839999999999999E-8</v>
      </c>
      <c r="L350" s="306">
        <f t="shared" si="31"/>
        <v>2.3967359999999996E-7</v>
      </c>
      <c r="M350" s="487">
        <f t="shared" si="29"/>
        <v>4.7934719999999992E-7</v>
      </c>
    </row>
    <row r="351" spans="1:13" ht="15" customHeight="1" x14ac:dyDescent="0.35">
      <c r="A351" s="48"/>
      <c r="B351" s="33" t="str">
        <f>Decoater!B356</f>
        <v>Benzo(g,h,i)perylene</v>
      </c>
      <c r="D351" s="112">
        <f>Decoater!D356</f>
        <v>1.1999999999999999E-6</v>
      </c>
      <c r="E351" s="33" t="str">
        <f>Decoater!E356</f>
        <v>lb/MMscf</v>
      </c>
      <c r="F351" s="175" t="str">
        <f>Decoater!F356</f>
        <v>AP-42 Tables 1.4-3 &amp; 1.4-4</v>
      </c>
      <c r="H351" s="48"/>
      <c r="I351" s="181">
        <f t="shared" si="26"/>
        <v>3.7999999999999999E-2</v>
      </c>
      <c r="J351" s="170">
        <f t="shared" si="25"/>
        <v>266.30399999999997</v>
      </c>
      <c r="K351" s="306">
        <f t="shared" si="30"/>
        <v>4.5599999999999998E-8</v>
      </c>
      <c r="L351" s="306">
        <f t="shared" si="31"/>
        <v>1.5978239999999996E-7</v>
      </c>
      <c r="M351" s="487">
        <f t="shared" si="29"/>
        <v>3.1956479999999993E-7</v>
      </c>
    </row>
    <row r="352" spans="1:13" ht="15" customHeight="1" x14ac:dyDescent="0.35">
      <c r="A352" s="48"/>
      <c r="B352" s="33" t="str">
        <f>Decoater!B357</f>
        <v>Benzo(k)fluoranthene</v>
      </c>
      <c r="D352" s="112">
        <f>Decoater!D357</f>
        <v>1.7999999999999999E-6</v>
      </c>
      <c r="E352" s="33" t="str">
        <f>Decoater!E357</f>
        <v>lb/MMscf</v>
      </c>
      <c r="F352" s="175" t="str">
        <f>Decoater!F357</f>
        <v>AP-42 Tables 1.4-3 &amp; 1.4-4</v>
      </c>
      <c r="H352" s="48"/>
      <c r="I352" s="181">
        <f t="shared" si="26"/>
        <v>3.7999999999999999E-2</v>
      </c>
      <c r="J352" s="170">
        <f t="shared" si="25"/>
        <v>266.30399999999997</v>
      </c>
      <c r="K352" s="306">
        <f t="shared" si="30"/>
        <v>6.839999999999999E-8</v>
      </c>
      <c r="L352" s="306">
        <f t="shared" si="31"/>
        <v>2.3967359999999996E-7</v>
      </c>
      <c r="M352" s="487">
        <f t="shared" si="29"/>
        <v>4.7934719999999992E-7</v>
      </c>
    </row>
    <row r="353" spans="1:13" ht="15" customHeight="1" x14ac:dyDescent="0.35">
      <c r="A353" s="48"/>
      <c r="B353" s="33" t="str">
        <f>Decoater!B358</f>
        <v>Beryllium and compounds</v>
      </c>
      <c r="D353" s="112">
        <f>Decoater!D358</f>
        <v>1.2E-5</v>
      </c>
      <c r="E353" s="33" t="str">
        <f>Decoater!E358</f>
        <v>lb/MMscf</v>
      </c>
      <c r="F353" s="175" t="str">
        <f>Decoater!F358</f>
        <v>AP-42 Tables 1.4-3 &amp; 1.4-4</v>
      </c>
      <c r="H353" s="48"/>
      <c r="I353" s="181">
        <f t="shared" si="26"/>
        <v>3.7999999999999999E-2</v>
      </c>
      <c r="J353" s="170">
        <f t="shared" si="25"/>
        <v>266.30399999999997</v>
      </c>
      <c r="K353" s="306">
        <f t="shared" si="30"/>
        <v>4.5600000000000001E-7</v>
      </c>
      <c r="L353" s="306">
        <f t="shared" si="31"/>
        <v>1.5978239999999998E-6</v>
      </c>
      <c r="M353" s="487">
        <f t="shared" si="29"/>
        <v>3.1956479999999996E-6</v>
      </c>
    </row>
    <row r="354" spans="1:13" ht="15" customHeight="1" x14ac:dyDescent="0.35">
      <c r="A354" s="48"/>
      <c r="B354" s="33" t="str">
        <f>Decoater!B359</f>
        <v>Cadmium and compounds</v>
      </c>
      <c r="D354" s="112">
        <f>Decoater!D359</f>
        <v>1.1000000000000001E-3</v>
      </c>
      <c r="E354" s="33" t="str">
        <f>Decoater!E359</f>
        <v>lb/MMscf</v>
      </c>
      <c r="F354" s="175" t="str">
        <f>Decoater!F359</f>
        <v>AP-42 Tables 1.4-3 &amp; 1.4-4</v>
      </c>
      <c r="H354" s="48"/>
      <c r="I354" s="181">
        <f t="shared" si="26"/>
        <v>3.7999999999999999E-2</v>
      </c>
      <c r="J354" s="170">
        <f t="shared" si="25"/>
        <v>266.30399999999997</v>
      </c>
      <c r="K354" s="306">
        <f t="shared" si="30"/>
        <v>4.18E-5</v>
      </c>
      <c r="L354" s="306">
        <f t="shared" si="31"/>
        <v>1.4646719999999999E-4</v>
      </c>
      <c r="M354" s="487">
        <f t="shared" si="29"/>
        <v>2.9293439999999998E-4</v>
      </c>
    </row>
    <row r="355" spans="1:13" ht="15" customHeight="1" x14ac:dyDescent="0.35">
      <c r="A355" s="48"/>
      <c r="B355" s="33" t="str">
        <f>Decoater!B360</f>
        <v>Chromium and compounds</v>
      </c>
      <c r="D355" s="112">
        <f>Decoater!D360</f>
        <v>1.4E-3</v>
      </c>
      <c r="E355" s="33" t="str">
        <f>Decoater!E360</f>
        <v>lb/MMscf</v>
      </c>
      <c r="F355" s="175" t="str">
        <f>Decoater!F360</f>
        <v>AP-42 Tables 1.4-3 &amp; 1.4-4</v>
      </c>
      <c r="H355" s="48"/>
      <c r="I355" s="181">
        <f t="shared" si="26"/>
        <v>3.7999999999999999E-2</v>
      </c>
      <c r="J355" s="170">
        <f t="shared" si="25"/>
        <v>266.30399999999997</v>
      </c>
      <c r="K355" s="306">
        <f t="shared" si="30"/>
        <v>5.3199999999999999E-5</v>
      </c>
      <c r="L355" s="306">
        <f t="shared" si="31"/>
        <v>1.8641279999999998E-4</v>
      </c>
      <c r="M355" s="487">
        <f t="shared" si="29"/>
        <v>3.7282559999999996E-4</v>
      </c>
    </row>
    <row r="356" spans="1:13" ht="15" customHeight="1" x14ac:dyDescent="0.35">
      <c r="A356" s="48"/>
      <c r="B356" s="33" t="str">
        <f>Decoater!B361</f>
        <v>Chrysene</v>
      </c>
      <c r="D356" s="112">
        <f>Decoater!D361</f>
        <v>1.7999999999999999E-6</v>
      </c>
      <c r="E356" s="33" t="str">
        <f>Decoater!E361</f>
        <v>lb/MMscf</v>
      </c>
      <c r="F356" s="175" t="str">
        <f>Decoater!F361</f>
        <v>AP-42 Tables 1.4-3 &amp; 1.4-4</v>
      </c>
      <c r="H356" s="48"/>
      <c r="I356" s="181">
        <f t="shared" si="26"/>
        <v>3.7999999999999999E-2</v>
      </c>
      <c r="J356" s="170">
        <f t="shared" si="25"/>
        <v>266.30399999999997</v>
      </c>
      <c r="K356" s="306">
        <f t="shared" si="30"/>
        <v>6.839999999999999E-8</v>
      </c>
      <c r="L356" s="306">
        <f t="shared" si="31"/>
        <v>2.3967359999999996E-7</v>
      </c>
      <c r="M356" s="487">
        <f t="shared" si="29"/>
        <v>4.7934719999999992E-7</v>
      </c>
    </row>
    <row r="357" spans="1:13" ht="15" customHeight="1" x14ac:dyDescent="0.35">
      <c r="A357" s="48"/>
      <c r="B357" s="33" t="str">
        <f>Decoater!B362</f>
        <v>Cobalt and compounds</v>
      </c>
      <c r="D357" s="112">
        <f>Decoater!D362</f>
        <v>8.3999999999999995E-5</v>
      </c>
      <c r="E357" s="33" t="str">
        <f>Decoater!E362</f>
        <v>lb/MMscf</v>
      </c>
      <c r="F357" s="175" t="str">
        <f>Decoater!F362</f>
        <v>AP-42 Tables 1.4-3 &amp; 1.4-4</v>
      </c>
      <c r="H357" s="48"/>
      <c r="I357" s="181">
        <f t="shared" si="26"/>
        <v>3.7999999999999999E-2</v>
      </c>
      <c r="J357" s="170">
        <f t="shared" si="25"/>
        <v>266.30399999999997</v>
      </c>
      <c r="K357" s="306">
        <f t="shared" si="30"/>
        <v>3.1919999999999997E-6</v>
      </c>
      <c r="L357" s="306">
        <f t="shared" si="31"/>
        <v>1.1184767999999997E-5</v>
      </c>
      <c r="M357" s="487">
        <f t="shared" si="29"/>
        <v>2.2369535999999995E-5</v>
      </c>
    </row>
    <row r="358" spans="1:13" ht="15" customHeight="1" x14ac:dyDescent="0.35">
      <c r="A358" s="48"/>
      <c r="B358" s="33" t="str">
        <f>Decoater!B363</f>
        <v>Dibenz(a,h)anthracene</v>
      </c>
      <c r="D358" s="112">
        <f>Decoater!D363</f>
        <v>1.1999999999999999E-6</v>
      </c>
      <c r="E358" s="33" t="str">
        <f>Decoater!E363</f>
        <v>lb/MMscf</v>
      </c>
      <c r="F358" s="175" t="str">
        <f>Decoater!F363</f>
        <v>AP-42 Tables 1.4-3 &amp; 1.4-4</v>
      </c>
      <c r="H358" s="48"/>
      <c r="I358" s="181">
        <f t="shared" si="26"/>
        <v>3.7999999999999999E-2</v>
      </c>
      <c r="J358" s="170">
        <f t="shared" si="25"/>
        <v>266.30399999999997</v>
      </c>
      <c r="K358" s="306">
        <f t="shared" si="30"/>
        <v>4.5599999999999998E-8</v>
      </c>
      <c r="L358" s="306">
        <f t="shared" si="31"/>
        <v>1.5978239999999996E-7</v>
      </c>
      <c r="M358" s="487">
        <f t="shared" si="29"/>
        <v>3.1956479999999993E-7</v>
      </c>
    </row>
    <row r="359" spans="1:13" ht="15" customHeight="1" x14ac:dyDescent="0.35">
      <c r="A359" s="48"/>
      <c r="B359" s="33" t="str">
        <f>Decoater!B364</f>
        <v>1,4-Dichlorobenzene(p-Dichlorobenzene)</v>
      </c>
      <c r="D359" s="112">
        <f>Decoater!D364</f>
        <v>1.1999999999999999E-3</v>
      </c>
      <c r="E359" s="33" t="str">
        <f>Decoater!E364</f>
        <v>lb/MMscf</v>
      </c>
      <c r="F359" s="175" t="str">
        <f>Decoater!F364</f>
        <v>AP-42 Tables 1.4-3 &amp; 1.4-4</v>
      </c>
      <c r="H359" s="48"/>
      <c r="I359" s="181">
        <f t="shared" si="26"/>
        <v>3.7999999999999999E-2</v>
      </c>
      <c r="J359" s="170">
        <f t="shared" si="25"/>
        <v>266.30399999999997</v>
      </c>
      <c r="K359" s="306">
        <f t="shared" si="30"/>
        <v>4.5599999999999997E-5</v>
      </c>
      <c r="L359" s="306">
        <f t="shared" si="31"/>
        <v>1.5978239999999997E-4</v>
      </c>
      <c r="M359" s="487">
        <f t="shared" si="29"/>
        <v>3.1956479999999994E-4</v>
      </c>
    </row>
    <row r="360" spans="1:13" ht="15" customHeight="1" x14ac:dyDescent="0.35">
      <c r="A360" s="48"/>
      <c r="B360" s="33" t="str">
        <f>Decoater!B365</f>
        <v>7,12-Dimethylbenz(a)anthracene</v>
      </c>
      <c r="D360" s="112">
        <f>Decoater!D365</f>
        <v>1.5999999999999999E-5</v>
      </c>
      <c r="E360" s="33" t="str">
        <f>Decoater!E365</f>
        <v>lb/MMscf</v>
      </c>
      <c r="F360" s="175" t="str">
        <f>Decoater!F365</f>
        <v>AP-42 Tables 1.4-3 &amp; 1.4-4</v>
      </c>
      <c r="H360" s="48"/>
      <c r="I360" s="181">
        <f t="shared" si="26"/>
        <v>3.7999999999999999E-2</v>
      </c>
      <c r="J360" s="170">
        <f t="shared" si="25"/>
        <v>266.30399999999997</v>
      </c>
      <c r="K360" s="306">
        <f t="shared" si="30"/>
        <v>6.0799999999999994E-7</v>
      </c>
      <c r="L360" s="306">
        <f t="shared" si="31"/>
        <v>2.130432E-6</v>
      </c>
      <c r="M360" s="487">
        <f t="shared" si="29"/>
        <v>4.260864E-6</v>
      </c>
    </row>
    <row r="361" spans="1:13" ht="15" customHeight="1" x14ac:dyDescent="0.35">
      <c r="A361" s="48"/>
      <c r="B361" s="33" t="str">
        <f>Decoater!B366</f>
        <v>Fluoranthene</v>
      </c>
      <c r="D361" s="112">
        <f>Decoater!D366</f>
        <v>3.0000000000000001E-6</v>
      </c>
      <c r="E361" s="33" t="str">
        <f>Decoater!E366</f>
        <v>lb/MMscf</v>
      </c>
      <c r="F361" s="175" t="str">
        <f>Decoater!F366</f>
        <v>AP-42 Tables 1.4-3 &amp; 1.4-4</v>
      </c>
      <c r="H361" s="48"/>
      <c r="I361" s="181">
        <f t="shared" si="26"/>
        <v>3.7999999999999999E-2</v>
      </c>
      <c r="J361" s="170">
        <f t="shared" si="25"/>
        <v>266.30399999999997</v>
      </c>
      <c r="K361" s="306">
        <f t="shared" si="30"/>
        <v>1.14E-7</v>
      </c>
      <c r="L361" s="306">
        <f t="shared" si="31"/>
        <v>3.9945599999999995E-7</v>
      </c>
      <c r="M361" s="487">
        <f t="shared" si="29"/>
        <v>7.9891199999999989E-7</v>
      </c>
    </row>
    <row r="362" spans="1:13" ht="15" customHeight="1" x14ac:dyDescent="0.35">
      <c r="A362" s="48"/>
      <c r="B362" s="33" t="str">
        <f>Decoater!B367</f>
        <v>Fluorene</v>
      </c>
      <c r="D362" s="112">
        <f>Decoater!D367</f>
        <v>2.7999999999999999E-6</v>
      </c>
      <c r="E362" s="33" t="str">
        <f>Decoater!E367</f>
        <v>lb/MMscf</v>
      </c>
      <c r="F362" s="175" t="str">
        <f>Decoater!F367</f>
        <v>AP-42 Tables 1.4-3 &amp; 1.4-4</v>
      </c>
      <c r="H362" s="48"/>
      <c r="I362" s="181">
        <f t="shared" si="26"/>
        <v>3.7999999999999999E-2</v>
      </c>
      <c r="J362" s="170">
        <f t="shared" si="25"/>
        <v>266.30399999999997</v>
      </c>
      <c r="K362" s="306">
        <f t="shared" si="30"/>
        <v>1.0639999999999999E-7</v>
      </c>
      <c r="L362" s="306">
        <f t="shared" si="31"/>
        <v>3.7282559999999996E-7</v>
      </c>
      <c r="M362" s="487">
        <f t="shared" si="29"/>
        <v>7.4565119999999992E-7</v>
      </c>
    </row>
    <row r="363" spans="1:13" ht="15" customHeight="1" x14ac:dyDescent="0.35">
      <c r="A363" s="48"/>
      <c r="B363" s="33" t="str">
        <f>Decoater!B368</f>
        <v>Formaldehyde</v>
      </c>
      <c r="D363" s="112">
        <f>Decoater!D368</f>
        <v>7.4999999999999997E-2</v>
      </c>
      <c r="E363" s="33" t="str">
        <f>Decoater!E368</f>
        <v>lb/MMscf</v>
      </c>
      <c r="F363" s="175" t="str">
        <f>Decoater!F368</f>
        <v>AP-42 Tables 1.4-3 &amp; 1.4-4</v>
      </c>
      <c r="H363" s="48"/>
      <c r="I363" s="181">
        <f t="shared" si="26"/>
        <v>3.7999999999999999E-2</v>
      </c>
      <c r="J363" s="170">
        <f t="shared" si="25"/>
        <v>266.30399999999997</v>
      </c>
      <c r="K363" s="306">
        <f t="shared" si="30"/>
        <v>2.8499999999999997E-3</v>
      </c>
      <c r="L363" s="306">
        <f t="shared" si="31"/>
        <v>9.9863999999999977E-3</v>
      </c>
      <c r="M363" s="487">
        <f t="shared" si="29"/>
        <v>1.9972799999999995E-2</v>
      </c>
    </row>
    <row r="364" spans="1:13" ht="15" customHeight="1" x14ac:dyDescent="0.35">
      <c r="A364" s="48"/>
      <c r="B364" s="33" t="str">
        <f>Decoater!B369</f>
        <v xml:space="preserve">Hexane </v>
      </c>
      <c r="D364" s="107">
        <f>Decoater!D369</f>
        <v>1.8</v>
      </c>
      <c r="E364" s="33" t="str">
        <f>Decoater!E369</f>
        <v>lb/MMscf</v>
      </c>
      <c r="F364" s="175" t="str">
        <f>Decoater!F369</f>
        <v>AP-42 Tables 1.4-3 &amp; 1.4-4</v>
      </c>
      <c r="H364" s="48"/>
      <c r="I364" s="181">
        <f t="shared" si="26"/>
        <v>3.7999999999999999E-2</v>
      </c>
      <c r="J364" s="170">
        <f t="shared" si="25"/>
        <v>266.30399999999997</v>
      </c>
      <c r="K364" s="306">
        <f t="shared" si="30"/>
        <v>6.8400000000000002E-2</v>
      </c>
      <c r="L364" s="306">
        <f t="shared" si="31"/>
        <v>0.23967359999999999</v>
      </c>
      <c r="M364" s="173">
        <f t="shared" si="29"/>
        <v>0.47934719999999997</v>
      </c>
    </row>
    <row r="365" spans="1:13" ht="15" customHeight="1" x14ac:dyDescent="0.35">
      <c r="A365" s="48"/>
      <c r="B365" s="33" t="str">
        <f>Decoater!B370</f>
        <v>Indeno (1,2,3-cd)pyrene</v>
      </c>
      <c r="D365" s="112">
        <f>Decoater!D370</f>
        <v>1.7999999999999999E-6</v>
      </c>
      <c r="E365" s="33" t="str">
        <f>Decoater!E370</f>
        <v>lb/MMscf</v>
      </c>
      <c r="F365" s="175" t="str">
        <f>Decoater!F370</f>
        <v>AP-42 Tables 1.4-3 &amp; 1.4-4</v>
      </c>
      <c r="H365" s="48"/>
      <c r="I365" s="181">
        <f t="shared" si="26"/>
        <v>3.7999999999999999E-2</v>
      </c>
      <c r="J365" s="170">
        <f t="shared" si="25"/>
        <v>266.30399999999997</v>
      </c>
      <c r="K365" s="306">
        <f t="shared" si="30"/>
        <v>6.839999999999999E-8</v>
      </c>
      <c r="L365" s="306">
        <f t="shared" si="31"/>
        <v>2.3967359999999996E-7</v>
      </c>
      <c r="M365" s="487">
        <f t="shared" si="29"/>
        <v>4.7934719999999992E-7</v>
      </c>
    </row>
    <row r="366" spans="1:13" ht="15" customHeight="1" x14ac:dyDescent="0.35">
      <c r="A366" s="48"/>
      <c r="B366" s="33" t="str">
        <f>Decoater!B371</f>
        <v>Manganese and compounds</v>
      </c>
      <c r="D366" s="112">
        <f>Decoater!D371</f>
        <v>3.8000000000000002E-4</v>
      </c>
      <c r="E366" s="33" t="str">
        <f>Decoater!E371</f>
        <v>lb/MMscf</v>
      </c>
      <c r="F366" s="175" t="str">
        <f>Decoater!F371</f>
        <v>AP-42 Tables 1.4-3 &amp; 1.4-4</v>
      </c>
      <c r="H366" s="48"/>
      <c r="I366" s="181">
        <f t="shared" si="26"/>
        <v>3.7999999999999999E-2</v>
      </c>
      <c r="J366" s="170">
        <f t="shared" si="25"/>
        <v>266.30399999999997</v>
      </c>
      <c r="K366" s="306">
        <f t="shared" si="30"/>
        <v>1.4440000000000001E-5</v>
      </c>
      <c r="L366" s="306">
        <f t="shared" si="31"/>
        <v>5.0597759999999996E-5</v>
      </c>
      <c r="M366" s="487">
        <f t="shared" si="29"/>
        <v>1.0119551999999999E-4</v>
      </c>
    </row>
    <row r="367" spans="1:13" ht="15" customHeight="1" x14ac:dyDescent="0.35">
      <c r="A367" s="48"/>
      <c r="B367" s="33" t="str">
        <f>Decoater!B372</f>
        <v>Mercury and compounds</v>
      </c>
      <c r="D367" s="112">
        <f>Decoater!D372</f>
        <v>2.5999999999999998E-4</v>
      </c>
      <c r="E367" s="33" t="str">
        <f>Decoater!E372</f>
        <v>lb/MMscf</v>
      </c>
      <c r="F367" s="175" t="str">
        <f>Decoater!F372</f>
        <v>AP-42 Tables 1.4-3 &amp; 1.4-4</v>
      </c>
      <c r="H367" s="48"/>
      <c r="I367" s="181">
        <f t="shared" si="26"/>
        <v>3.7999999999999999E-2</v>
      </c>
      <c r="J367" s="170">
        <f t="shared" si="25"/>
        <v>266.30399999999997</v>
      </c>
      <c r="K367" s="306">
        <f t="shared" si="30"/>
        <v>9.8799999999999986E-6</v>
      </c>
      <c r="L367" s="306">
        <f t="shared" si="31"/>
        <v>3.4619519999999991E-5</v>
      </c>
      <c r="M367" s="487">
        <f t="shared" si="29"/>
        <v>6.9239039999999981E-5</v>
      </c>
    </row>
    <row r="368" spans="1:13" ht="15" customHeight="1" x14ac:dyDescent="0.35">
      <c r="A368" s="48"/>
      <c r="B368" s="33" t="str">
        <f>Decoater!B373</f>
        <v>3-Methylcholanthrene</v>
      </c>
      <c r="D368" s="112">
        <f>Decoater!D373</f>
        <v>1.7999999999999999E-6</v>
      </c>
      <c r="E368" s="33" t="str">
        <f>Decoater!E373</f>
        <v>lb/MMscf</v>
      </c>
      <c r="F368" s="175" t="str">
        <f>Decoater!F373</f>
        <v>AP-42 Tables 1.4-3 &amp; 1.4-4</v>
      </c>
      <c r="H368" s="48"/>
      <c r="I368" s="181">
        <f t="shared" si="26"/>
        <v>3.7999999999999999E-2</v>
      </c>
      <c r="J368" s="170">
        <f t="shared" si="25"/>
        <v>266.30399999999997</v>
      </c>
      <c r="K368" s="306">
        <f t="shared" si="30"/>
        <v>6.839999999999999E-8</v>
      </c>
      <c r="L368" s="306">
        <f t="shared" si="31"/>
        <v>2.3967359999999996E-7</v>
      </c>
      <c r="M368" s="487">
        <f t="shared" si="29"/>
        <v>4.7934719999999992E-7</v>
      </c>
    </row>
    <row r="369" spans="1:13" ht="15" customHeight="1" x14ac:dyDescent="0.35">
      <c r="A369" s="48"/>
      <c r="B369" s="33" t="str">
        <f>Decoater!B374</f>
        <v>Methylnaphthalene</v>
      </c>
      <c r="D369" s="112">
        <f>Decoater!D374</f>
        <v>2.4000000000000001E-5</v>
      </c>
      <c r="E369" s="33" t="str">
        <f>Decoater!E374</f>
        <v>lb/MMscf</v>
      </c>
      <c r="F369" s="175" t="str">
        <f>Decoater!F374</f>
        <v>AP-42 Tables 1.4-3 &amp; 1.4-4</v>
      </c>
      <c r="H369" s="48"/>
      <c r="I369" s="181">
        <f t="shared" si="26"/>
        <v>3.7999999999999999E-2</v>
      </c>
      <c r="J369" s="170">
        <f t="shared" si="25"/>
        <v>266.30399999999997</v>
      </c>
      <c r="K369" s="306">
        <f t="shared" si="30"/>
        <v>9.1200000000000001E-7</v>
      </c>
      <c r="L369" s="306">
        <f t="shared" si="31"/>
        <v>3.1956479999999996E-6</v>
      </c>
      <c r="M369" s="487">
        <f t="shared" si="29"/>
        <v>6.3912959999999992E-6</v>
      </c>
    </row>
    <row r="370" spans="1:13" ht="15" customHeight="1" x14ac:dyDescent="0.35">
      <c r="A370" s="48"/>
      <c r="B370" s="33" t="str">
        <f>Decoater!B375</f>
        <v>Naphthalene</v>
      </c>
      <c r="D370" s="112">
        <f>Decoater!D375</f>
        <v>6.0999999999999997E-4</v>
      </c>
      <c r="E370" s="33" t="str">
        <f>Decoater!E375</f>
        <v>lb/MMscf</v>
      </c>
      <c r="F370" s="175" t="str">
        <f>Decoater!F375</f>
        <v>AP-42 Tables 1.4-3 &amp; 1.4-4</v>
      </c>
      <c r="H370" s="48"/>
      <c r="I370" s="181">
        <f t="shared" si="26"/>
        <v>3.7999999999999999E-2</v>
      </c>
      <c r="J370" s="170">
        <f t="shared" si="25"/>
        <v>266.30399999999997</v>
      </c>
      <c r="K370" s="306">
        <f t="shared" si="30"/>
        <v>2.3179999999999998E-5</v>
      </c>
      <c r="L370" s="306">
        <f t="shared" si="31"/>
        <v>8.1222719999999985E-5</v>
      </c>
      <c r="M370" s="487">
        <f t="shared" si="29"/>
        <v>1.6244543999999997E-4</v>
      </c>
    </row>
    <row r="371" spans="1:13" ht="15" customHeight="1" x14ac:dyDescent="0.35">
      <c r="A371" s="48"/>
      <c r="B371" s="33" t="str">
        <f>Decoater!B376</f>
        <v>Nickel and compounds</v>
      </c>
      <c r="D371" s="112">
        <f>Decoater!D376</f>
        <v>2.0999999999999999E-3</v>
      </c>
      <c r="E371" s="33" t="str">
        <f>Decoater!E376</f>
        <v>lb/MMscf</v>
      </c>
      <c r="F371" s="175" t="str">
        <f>Decoater!F376</f>
        <v>AP-42 Tables 1.4-3 &amp; 1.4-4</v>
      </c>
      <c r="H371" s="48"/>
      <c r="I371" s="181">
        <f t="shared" si="26"/>
        <v>3.7999999999999999E-2</v>
      </c>
      <c r="J371" s="170">
        <f t="shared" si="25"/>
        <v>266.30399999999997</v>
      </c>
      <c r="K371" s="306">
        <f t="shared" si="30"/>
        <v>7.9799999999999988E-5</v>
      </c>
      <c r="L371" s="306">
        <f t="shared" si="31"/>
        <v>2.7961919999999995E-4</v>
      </c>
      <c r="M371" s="487">
        <f t="shared" si="29"/>
        <v>5.5923839999999991E-4</v>
      </c>
    </row>
    <row r="372" spans="1:13" ht="15" customHeight="1" x14ac:dyDescent="0.35">
      <c r="A372" s="48"/>
      <c r="B372" s="33" t="str">
        <f>Decoater!B377</f>
        <v>Pyrene</v>
      </c>
      <c r="D372" s="112">
        <f>Decoater!D377</f>
        <v>5.0000000000000004E-6</v>
      </c>
      <c r="E372" s="33" t="str">
        <f>Decoater!E377</f>
        <v>lb/MMscf</v>
      </c>
      <c r="F372" s="175" t="str">
        <f>Decoater!F377</f>
        <v>AP-42 Tables 1.4-3 &amp; 1.4-4</v>
      </c>
      <c r="H372" s="48"/>
      <c r="I372" s="181">
        <f t="shared" si="26"/>
        <v>3.7999999999999999E-2</v>
      </c>
      <c r="J372" s="170">
        <f t="shared" si="25"/>
        <v>266.30399999999997</v>
      </c>
      <c r="K372" s="306">
        <f t="shared" si="30"/>
        <v>1.9000000000000001E-7</v>
      </c>
      <c r="L372" s="306">
        <f t="shared" si="31"/>
        <v>6.6575999999999989E-7</v>
      </c>
      <c r="M372" s="487">
        <f t="shared" si="29"/>
        <v>1.3315199999999998E-6</v>
      </c>
    </row>
    <row r="373" spans="1:13" ht="15" customHeight="1" x14ac:dyDescent="0.35">
      <c r="A373" s="48"/>
      <c r="B373" s="33" t="str">
        <f>Decoater!B378</f>
        <v>Selenium and compounds</v>
      </c>
      <c r="D373" s="112">
        <f>Decoater!D378</f>
        <v>2.4000000000000001E-5</v>
      </c>
      <c r="E373" s="33" t="str">
        <f>Decoater!E378</f>
        <v>lb/MMscf</v>
      </c>
      <c r="F373" s="175" t="str">
        <f>Decoater!F378</f>
        <v>AP-42 Tables 1.4-3 &amp; 1.4-4</v>
      </c>
      <c r="H373" s="48"/>
      <c r="I373" s="181">
        <f t="shared" si="26"/>
        <v>3.7999999999999999E-2</v>
      </c>
      <c r="J373" s="170">
        <f t="shared" si="25"/>
        <v>266.30399999999997</v>
      </c>
      <c r="K373" s="306">
        <f t="shared" si="30"/>
        <v>9.1200000000000001E-7</v>
      </c>
      <c r="L373" s="306">
        <f t="shared" si="31"/>
        <v>3.1956479999999996E-6</v>
      </c>
      <c r="M373" s="487">
        <f t="shared" si="29"/>
        <v>6.3912959999999992E-6</v>
      </c>
    </row>
    <row r="374" spans="1:13" ht="15" customHeight="1" x14ac:dyDescent="0.35">
      <c r="A374" s="48"/>
      <c r="B374" s="33" t="str">
        <f>Decoater!B379</f>
        <v>Toluene</v>
      </c>
      <c r="D374" s="112">
        <f>Decoater!D379</f>
        <v>3.3999999999999998E-3</v>
      </c>
      <c r="E374" s="33" t="str">
        <f>Decoater!E379</f>
        <v>lb/MMscf</v>
      </c>
      <c r="F374" s="175" t="str">
        <f>Decoater!F379</f>
        <v>AP-42 Tables 1.4-3 &amp; 1.4-4</v>
      </c>
      <c r="H374" s="48"/>
      <c r="I374" s="181">
        <f t="shared" si="26"/>
        <v>3.7999999999999999E-2</v>
      </c>
      <c r="J374" s="170">
        <f t="shared" si="25"/>
        <v>266.30399999999997</v>
      </c>
      <c r="K374" s="306">
        <f t="shared" si="30"/>
        <v>1.292E-4</v>
      </c>
      <c r="L374" s="306">
        <f t="shared" si="31"/>
        <v>4.5271679999999993E-4</v>
      </c>
      <c r="M374" s="487">
        <f t="shared" si="29"/>
        <v>9.0543359999999986E-4</v>
      </c>
    </row>
    <row r="375" spans="1:13" ht="15" customHeight="1" x14ac:dyDescent="0.35">
      <c r="B375" s="33" t="s">
        <v>161</v>
      </c>
      <c r="D375" s="526">
        <v>1.8884411999999999</v>
      </c>
      <c r="E375" s="76" t="s">
        <v>355</v>
      </c>
      <c r="F375" s="175" t="s">
        <v>420</v>
      </c>
      <c r="G375" s="172"/>
      <c r="I375" s="181">
        <f t="shared" si="26"/>
        <v>3.7999999999999999E-2</v>
      </c>
      <c r="J375" s="170">
        <f t="shared" si="25"/>
        <v>266.30399999999997</v>
      </c>
      <c r="K375" s="178">
        <f>D375*I375</f>
        <v>7.1760765599999998E-2</v>
      </c>
      <c r="L375" s="172">
        <f>D375*J375/2000</f>
        <v>0.25144972266239995</v>
      </c>
      <c r="M375" s="173">
        <f t="shared" si="29"/>
        <v>0.50289944532479991</v>
      </c>
    </row>
    <row r="376" spans="1:13" ht="15" customHeight="1" x14ac:dyDescent="0.35">
      <c r="E376" s="76"/>
      <c r="F376" s="78"/>
    </row>
    <row r="377" spans="1:13" s="189" customFormat="1" ht="2.15" customHeight="1" x14ac:dyDescent="0.35"/>
  </sheetData>
  <autoFilter ref="A1:M376" xr:uid="{00000000-0009-0000-0000-00000B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autoFilter>
  <mergeCells count="372">
    <mergeCell ref="F301:H301"/>
    <mergeCell ref="F302:H302"/>
    <mergeCell ref="F303:H303"/>
    <mergeCell ref="F304:H304"/>
    <mergeCell ref="F305:H305"/>
    <mergeCell ref="F306:H306"/>
    <mergeCell ref="F307:H307"/>
    <mergeCell ref="F308:H308"/>
    <mergeCell ref="F292:H292"/>
    <mergeCell ref="F293:H293"/>
    <mergeCell ref="F294:H294"/>
    <mergeCell ref="F295:H295"/>
    <mergeCell ref="F296:H296"/>
    <mergeCell ref="F297:H297"/>
    <mergeCell ref="F298:H298"/>
    <mergeCell ref="F299:H299"/>
    <mergeCell ref="F300:H300"/>
    <mergeCell ref="B301:C301"/>
    <mergeCell ref="B302:C302"/>
    <mergeCell ref="B303:C303"/>
    <mergeCell ref="B304:C304"/>
    <mergeCell ref="B305:C305"/>
    <mergeCell ref="B306:C306"/>
    <mergeCell ref="B307:C307"/>
    <mergeCell ref="B308:C308"/>
    <mergeCell ref="B292:C292"/>
    <mergeCell ref="B293:C293"/>
    <mergeCell ref="B294:C294"/>
    <mergeCell ref="B295:C295"/>
    <mergeCell ref="B296:C296"/>
    <mergeCell ref="B297:C297"/>
    <mergeCell ref="B298:C298"/>
    <mergeCell ref="B299:C299"/>
    <mergeCell ref="B300:C300"/>
    <mergeCell ref="B255:C255"/>
    <mergeCell ref="B256:C256"/>
    <mergeCell ref="B257:C257"/>
    <mergeCell ref="B258:C258"/>
    <mergeCell ref="B259:C259"/>
    <mergeCell ref="B260:C260"/>
    <mergeCell ref="B261:C261"/>
    <mergeCell ref="B262:C262"/>
    <mergeCell ref="B246:C246"/>
    <mergeCell ref="B247:C247"/>
    <mergeCell ref="B248:C248"/>
    <mergeCell ref="B249:C249"/>
    <mergeCell ref="B250:C250"/>
    <mergeCell ref="B251:C251"/>
    <mergeCell ref="B252:C252"/>
    <mergeCell ref="B253:C253"/>
    <mergeCell ref="B254:C254"/>
    <mergeCell ref="F255:H255"/>
    <mergeCell ref="F256:H256"/>
    <mergeCell ref="F257:H257"/>
    <mergeCell ref="F258:H258"/>
    <mergeCell ref="F259:H259"/>
    <mergeCell ref="F260:H260"/>
    <mergeCell ref="F261:H261"/>
    <mergeCell ref="F262:H262"/>
    <mergeCell ref="F246:H246"/>
    <mergeCell ref="F247:H247"/>
    <mergeCell ref="F248:H248"/>
    <mergeCell ref="F249:H249"/>
    <mergeCell ref="F250:H250"/>
    <mergeCell ref="F251:H251"/>
    <mergeCell ref="F252:H252"/>
    <mergeCell ref="F253:H253"/>
    <mergeCell ref="F254:H254"/>
    <mergeCell ref="B83:D83"/>
    <mergeCell ref="B84:D84"/>
    <mergeCell ref="B85:D85"/>
    <mergeCell ref="B86:D86"/>
    <mergeCell ref="B87:D87"/>
    <mergeCell ref="B88:D88"/>
    <mergeCell ref="B89:D89"/>
    <mergeCell ref="B90:D90"/>
    <mergeCell ref="B91:D91"/>
    <mergeCell ref="B153:D153"/>
    <mergeCell ref="G153:M153"/>
    <mergeCell ref="B154:D154"/>
    <mergeCell ref="G154:M154"/>
    <mergeCell ref="B155:D155"/>
    <mergeCell ref="G155:M155"/>
    <mergeCell ref="G58:M58"/>
    <mergeCell ref="G59:M59"/>
    <mergeCell ref="G60:M60"/>
    <mergeCell ref="G61:M61"/>
    <mergeCell ref="B62:D62"/>
    <mergeCell ref="G62:M62"/>
    <mergeCell ref="B63:D63"/>
    <mergeCell ref="G63:M63"/>
    <mergeCell ref="B65:D65"/>
    <mergeCell ref="G65:M65"/>
    <mergeCell ref="B92:D92"/>
    <mergeCell ref="B93:D93"/>
    <mergeCell ref="B94:D94"/>
    <mergeCell ref="B95:D95"/>
    <mergeCell ref="B96:D96"/>
    <mergeCell ref="B98:D98"/>
    <mergeCell ref="B99:D99"/>
    <mergeCell ref="B97:D97"/>
    <mergeCell ref="B167:D167"/>
    <mergeCell ref="B168:D168"/>
    <mergeCell ref="B169:D169"/>
    <mergeCell ref="G170:M170"/>
    <mergeCell ref="G171:M171"/>
    <mergeCell ref="G172:M172"/>
    <mergeCell ref="G173:M173"/>
    <mergeCell ref="B156:D156"/>
    <mergeCell ref="G156:M156"/>
    <mergeCell ref="B157:D157"/>
    <mergeCell ref="G157:M157"/>
    <mergeCell ref="B147:D147"/>
    <mergeCell ref="G147:M147"/>
    <mergeCell ref="B148:D148"/>
    <mergeCell ref="G148:M148"/>
    <mergeCell ref="B149:D149"/>
    <mergeCell ref="G149:M149"/>
    <mergeCell ref="B151:D151"/>
    <mergeCell ref="B329:M329"/>
    <mergeCell ref="K331:L331"/>
    <mergeCell ref="B232:M232"/>
    <mergeCell ref="B237:M237"/>
    <mergeCell ref="K239:L239"/>
    <mergeCell ref="B283:M283"/>
    <mergeCell ref="K285:L285"/>
    <mergeCell ref="G151:M151"/>
    <mergeCell ref="B152:D152"/>
    <mergeCell ref="G152:M152"/>
    <mergeCell ref="G165:M165"/>
    <mergeCell ref="G166:M166"/>
    <mergeCell ref="G167:M167"/>
    <mergeCell ref="G168:M168"/>
    <mergeCell ref="G169:M169"/>
    <mergeCell ref="B165:D165"/>
    <mergeCell ref="B166:D166"/>
    <mergeCell ref="B145:D145"/>
    <mergeCell ref="G145:M145"/>
    <mergeCell ref="B135:D135"/>
    <mergeCell ref="G135:M135"/>
    <mergeCell ref="B136:D136"/>
    <mergeCell ref="G136:M136"/>
    <mergeCell ref="B137:D137"/>
    <mergeCell ref="G137:M137"/>
    <mergeCell ref="B146:D146"/>
    <mergeCell ref="G146:M146"/>
    <mergeCell ref="G125:M125"/>
    <mergeCell ref="B126:D126"/>
    <mergeCell ref="G126:M126"/>
    <mergeCell ref="B127:D127"/>
    <mergeCell ref="G127:M127"/>
    <mergeCell ref="B140:M140"/>
    <mergeCell ref="B143:D143"/>
    <mergeCell ref="G143:M143"/>
    <mergeCell ref="B144:D144"/>
    <mergeCell ref="G144:M144"/>
    <mergeCell ref="B116:M116"/>
    <mergeCell ref="B119:D119"/>
    <mergeCell ref="G119:M119"/>
    <mergeCell ref="B120:D120"/>
    <mergeCell ref="G120:M120"/>
    <mergeCell ref="B121:D121"/>
    <mergeCell ref="G121:M121"/>
    <mergeCell ref="B68:M68"/>
    <mergeCell ref="B72:D72"/>
    <mergeCell ref="B73:D73"/>
    <mergeCell ref="B74:D74"/>
    <mergeCell ref="G74:M74"/>
    <mergeCell ref="G72:M72"/>
    <mergeCell ref="G73:M73"/>
    <mergeCell ref="B102:M102"/>
    <mergeCell ref="B107:D107"/>
    <mergeCell ref="G107:M107"/>
    <mergeCell ref="B77:M77"/>
    <mergeCell ref="B81:D81"/>
    <mergeCell ref="G81:M81"/>
    <mergeCell ref="G82:M82"/>
    <mergeCell ref="B103:M103"/>
    <mergeCell ref="G83:M83"/>
    <mergeCell ref="G84:M84"/>
    <mergeCell ref="A1:M1"/>
    <mergeCell ref="B3:M3"/>
    <mergeCell ref="E6:M6"/>
    <mergeCell ref="B15:M15"/>
    <mergeCell ref="J22:M22"/>
    <mergeCell ref="B27:M27"/>
    <mergeCell ref="G45:M45"/>
    <mergeCell ref="B47:D47"/>
    <mergeCell ref="G47:M47"/>
    <mergeCell ref="G35:M35"/>
    <mergeCell ref="G41:M41"/>
    <mergeCell ref="G42:M42"/>
    <mergeCell ref="G43:M43"/>
    <mergeCell ref="G44:M44"/>
    <mergeCell ref="G36:M40"/>
    <mergeCell ref="B46:D46"/>
    <mergeCell ref="G46:M46"/>
    <mergeCell ref="B28:M28"/>
    <mergeCell ref="B32:D32"/>
    <mergeCell ref="G32:M32"/>
    <mergeCell ref="B34:D34"/>
    <mergeCell ref="B48:D48"/>
    <mergeCell ref="G48:M48"/>
    <mergeCell ref="B49:D49"/>
    <mergeCell ref="G49:M49"/>
    <mergeCell ref="B52:D52"/>
    <mergeCell ref="G52:M52"/>
    <mergeCell ref="B54:D54"/>
    <mergeCell ref="G56:M56"/>
    <mergeCell ref="B64:D64"/>
    <mergeCell ref="G64:M64"/>
    <mergeCell ref="B55:D55"/>
    <mergeCell ref="G55:M55"/>
    <mergeCell ref="G57:M57"/>
    <mergeCell ref="G85:M85"/>
    <mergeCell ref="G86:M86"/>
    <mergeCell ref="G87:M87"/>
    <mergeCell ref="G88:M88"/>
    <mergeCell ref="G89:M89"/>
    <mergeCell ref="G90:M90"/>
    <mergeCell ref="G91:M91"/>
    <mergeCell ref="G92:M92"/>
    <mergeCell ref="G93:M93"/>
    <mergeCell ref="G94:M94"/>
    <mergeCell ref="G95:M95"/>
    <mergeCell ref="G96:M96"/>
    <mergeCell ref="G97:M97"/>
    <mergeCell ref="G98:M98"/>
    <mergeCell ref="G99:M99"/>
    <mergeCell ref="B111:D111"/>
    <mergeCell ref="G111:M111"/>
    <mergeCell ref="G114:M114"/>
    <mergeCell ref="B108:D108"/>
    <mergeCell ref="G108:M108"/>
    <mergeCell ref="B109:D109"/>
    <mergeCell ref="G109:M109"/>
    <mergeCell ref="B110:D110"/>
    <mergeCell ref="G110:M110"/>
    <mergeCell ref="B112:D112"/>
    <mergeCell ref="G112:M112"/>
    <mergeCell ref="B113:D113"/>
    <mergeCell ref="G113:M113"/>
    <mergeCell ref="B122:D122"/>
    <mergeCell ref="G122:M122"/>
    <mergeCell ref="B123:D123"/>
    <mergeCell ref="G123:M123"/>
    <mergeCell ref="B124:D124"/>
    <mergeCell ref="B160:M160"/>
    <mergeCell ref="B163:D163"/>
    <mergeCell ref="G163:M163"/>
    <mergeCell ref="G164:M164"/>
    <mergeCell ref="B164:D164"/>
    <mergeCell ref="G124:M124"/>
    <mergeCell ref="B132:D132"/>
    <mergeCell ref="G132:M132"/>
    <mergeCell ref="B133:D133"/>
    <mergeCell ref="G133:M133"/>
    <mergeCell ref="B134:D134"/>
    <mergeCell ref="G134:M134"/>
    <mergeCell ref="B129:D129"/>
    <mergeCell ref="G129:M129"/>
    <mergeCell ref="B130:D130"/>
    <mergeCell ref="G130:M130"/>
    <mergeCell ref="B131:D131"/>
    <mergeCell ref="G131:M131"/>
    <mergeCell ref="B125:D125"/>
    <mergeCell ref="G174:M174"/>
    <mergeCell ref="G175:M175"/>
    <mergeCell ref="G176:M176"/>
    <mergeCell ref="G177:M177"/>
    <mergeCell ref="G178:M178"/>
    <mergeCell ref="B170:D170"/>
    <mergeCell ref="B171:D171"/>
    <mergeCell ref="B172:D172"/>
    <mergeCell ref="B173:D173"/>
    <mergeCell ref="B174:D174"/>
    <mergeCell ref="B175:D175"/>
    <mergeCell ref="B176:D176"/>
    <mergeCell ref="B177:D177"/>
    <mergeCell ref="B178:D178"/>
    <mergeCell ref="B180:D180"/>
    <mergeCell ref="B181:D181"/>
    <mergeCell ref="B182:D182"/>
    <mergeCell ref="B183:D183"/>
    <mergeCell ref="B184:D184"/>
    <mergeCell ref="B185:D185"/>
    <mergeCell ref="B186:D186"/>
    <mergeCell ref="B187:D187"/>
    <mergeCell ref="B188:D188"/>
    <mergeCell ref="G189:M189"/>
    <mergeCell ref="G190:M190"/>
    <mergeCell ref="G191:M191"/>
    <mergeCell ref="G192:M192"/>
    <mergeCell ref="G193:M193"/>
    <mergeCell ref="G194:M194"/>
    <mergeCell ref="B189:D189"/>
    <mergeCell ref="B190:D190"/>
    <mergeCell ref="B191:D191"/>
    <mergeCell ref="B192:D192"/>
    <mergeCell ref="B193:D193"/>
    <mergeCell ref="B194:D194"/>
    <mergeCell ref="G180:M180"/>
    <mergeCell ref="G181:M181"/>
    <mergeCell ref="G182:M182"/>
    <mergeCell ref="G183:M183"/>
    <mergeCell ref="G184:M184"/>
    <mergeCell ref="G185:M185"/>
    <mergeCell ref="G186:M186"/>
    <mergeCell ref="G187:M187"/>
    <mergeCell ref="G188:M188"/>
    <mergeCell ref="B198:D198"/>
    <mergeCell ref="G198:M198"/>
    <mergeCell ref="B199:D199"/>
    <mergeCell ref="G199:M199"/>
    <mergeCell ref="B200:D200"/>
    <mergeCell ref="G200:M200"/>
    <mergeCell ref="B201:D201"/>
    <mergeCell ref="G201:M201"/>
    <mergeCell ref="B202:D202"/>
    <mergeCell ref="G202:M202"/>
    <mergeCell ref="B203:D203"/>
    <mergeCell ref="G203:M203"/>
    <mergeCell ref="B204:D204"/>
    <mergeCell ref="G204:M204"/>
    <mergeCell ref="B205:D205"/>
    <mergeCell ref="G205:M205"/>
    <mergeCell ref="B206:D206"/>
    <mergeCell ref="G206:M206"/>
    <mergeCell ref="B207:D207"/>
    <mergeCell ref="G207:M207"/>
    <mergeCell ref="B208:D208"/>
    <mergeCell ref="G208:M208"/>
    <mergeCell ref="B209:D209"/>
    <mergeCell ref="G209:M209"/>
    <mergeCell ref="B210:D210"/>
    <mergeCell ref="G210:M210"/>
    <mergeCell ref="B211:D211"/>
    <mergeCell ref="G211:M211"/>
    <mergeCell ref="B212:D212"/>
    <mergeCell ref="G212:M212"/>
    <mergeCell ref="B213:D213"/>
    <mergeCell ref="G213:M213"/>
    <mergeCell ref="B215:D215"/>
    <mergeCell ref="G215:M215"/>
    <mergeCell ref="B216:D216"/>
    <mergeCell ref="G216:M216"/>
    <mergeCell ref="B217:D217"/>
    <mergeCell ref="G217:M217"/>
    <mergeCell ref="B218:D218"/>
    <mergeCell ref="G218:M218"/>
    <mergeCell ref="B219:D219"/>
    <mergeCell ref="G219:M219"/>
    <mergeCell ref="B220:D220"/>
    <mergeCell ref="G220:M220"/>
    <mergeCell ref="B221:D221"/>
    <mergeCell ref="G221:M221"/>
    <mergeCell ref="B222:D222"/>
    <mergeCell ref="G222:M222"/>
    <mergeCell ref="B223:D223"/>
    <mergeCell ref="G223:M223"/>
    <mergeCell ref="B229:D229"/>
    <mergeCell ref="G229:M229"/>
    <mergeCell ref="B224:D224"/>
    <mergeCell ref="G224:M224"/>
    <mergeCell ref="B225:D225"/>
    <mergeCell ref="G225:M225"/>
    <mergeCell ref="B226:D226"/>
    <mergeCell ref="G226:M226"/>
    <mergeCell ref="B227:D227"/>
    <mergeCell ref="G227:M227"/>
    <mergeCell ref="B228:D228"/>
    <mergeCell ref="G228:M228"/>
  </mergeCells>
  <pageMargins left="0.7" right="0.3" top="0.7" bottom="0.7" header="0.3" footer="0.3"/>
  <pageSetup scale="82" fitToHeight="0" orientation="portrait" r:id="rId1"/>
  <headerFooter scaleWithDoc="0">
    <oddHeader>&amp;L&amp;"Arial Narrow,Bold"Appendix A - Emission Calculations&amp;R&amp;"Arial Narrow,Bold"Melting Furnaces</oddHeader>
    <oddFooter>&amp;C&amp;"Arial Narrow,Bold"Page &amp;P of &amp;N</oddFooter>
  </headerFooter>
  <rowBreaks count="6" manualBreakCount="6">
    <brk id="29" max="12" man="1"/>
    <brk id="66" max="12" man="1"/>
    <brk id="100" max="12" man="1"/>
    <brk id="113" max="12" man="1"/>
    <brk id="138" max="12" man="1"/>
    <brk id="327"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ABFA1-829A-4A49-8A50-8754FBB367B1}">
  <sheetPr codeName="Sheet16">
    <tabColor rgb="FF00B050"/>
    <pageSetUpPr fitToPage="1"/>
  </sheetPr>
  <dimension ref="A1:N212"/>
  <sheetViews>
    <sheetView view="pageBreakPreview" topLeftCell="A136" zoomScaleNormal="100" zoomScaleSheetLayoutView="100" workbookViewId="0">
      <selection activeCell="A171" sqref="A171:XFD171"/>
    </sheetView>
  </sheetViews>
  <sheetFormatPr defaultColWidth="9.1796875" defaultRowHeight="13" x14ac:dyDescent="0.35"/>
  <cols>
    <col min="1" max="2" width="2" style="33" customWidth="1"/>
    <col min="3" max="3" width="14.7265625" style="33" customWidth="1"/>
    <col min="4" max="4" width="9.7265625" style="33" customWidth="1"/>
    <col min="5" max="5" width="9.26953125" style="33" customWidth="1"/>
    <col min="6" max="6" width="13.453125" style="33" customWidth="1"/>
    <col min="7" max="7" width="8.7265625" style="33" customWidth="1"/>
    <col min="8" max="8" width="10.1796875" style="33" customWidth="1"/>
    <col min="9" max="10" width="9.26953125" style="33" customWidth="1"/>
    <col min="11" max="13" width="8.7265625" style="33" customWidth="1"/>
    <col min="14" max="14" width="3" style="33" customWidth="1"/>
    <col min="15" max="16384" width="9.1796875" style="33"/>
  </cols>
  <sheetData>
    <row r="1" spans="1:14" ht="19.5" customHeight="1" thickBot="1" x14ac:dyDescent="0.4">
      <c r="A1" s="594" t="s">
        <v>1010</v>
      </c>
      <c r="B1" s="594"/>
      <c r="C1" s="594"/>
      <c r="D1" s="594"/>
      <c r="E1" s="594"/>
      <c r="F1" s="594"/>
      <c r="G1" s="594"/>
      <c r="H1" s="594"/>
      <c r="I1" s="594"/>
      <c r="J1" s="594"/>
      <c r="K1" s="594"/>
      <c r="L1" s="594"/>
      <c r="M1" s="594"/>
    </row>
    <row r="2" spans="1:14" ht="3" customHeight="1" x14ac:dyDescent="0.35">
      <c r="A2" s="53"/>
      <c r="B2" s="37"/>
      <c r="C2" s="37"/>
      <c r="D2" s="37"/>
      <c r="E2" s="37"/>
      <c r="F2" s="37"/>
      <c r="G2" s="37"/>
      <c r="H2" s="37"/>
      <c r="I2" s="37"/>
      <c r="J2" s="37"/>
      <c r="K2" s="37"/>
      <c r="L2" s="37"/>
      <c r="M2" s="37"/>
    </row>
    <row r="3" spans="1:14" s="40" customFormat="1" ht="105.75" customHeight="1" x14ac:dyDescent="0.35">
      <c r="A3" s="33" t="s">
        <v>91</v>
      </c>
      <c r="B3" s="579" t="s">
        <v>774</v>
      </c>
      <c r="C3" s="579"/>
      <c r="D3" s="579"/>
      <c r="E3" s="579"/>
      <c r="F3" s="579"/>
      <c r="G3" s="579"/>
      <c r="H3" s="579"/>
      <c r="I3" s="579"/>
      <c r="J3" s="579"/>
      <c r="K3" s="579"/>
      <c r="L3" s="579"/>
      <c r="M3" s="579"/>
      <c r="N3" s="39"/>
    </row>
    <row r="4" spans="1:14" s="54" customFormat="1" ht="15" customHeight="1" x14ac:dyDescent="0.35">
      <c r="B4" s="55"/>
      <c r="C4" s="55"/>
      <c r="D4" s="55"/>
      <c r="G4" s="56"/>
      <c r="H4" s="57"/>
      <c r="I4" s="57"/>
      <c r="J4" s="57"/>
      <c r="K4" s="58"/>
      <c r="N4" s="59"/>
    </row>
    <row r="5" spans="1:14" s="54" customFormat="1" ht="15" customHeight="1" x14ac:dyDescent="0.3">
      <c r="A5" s="61"/>
      <c r="B5" s="54" t="s">
        <v>93</v>
      </c>
      <c r="C5" s="62"/>
      <c r="D5" s="63"/>
      <c r="E5" s="63" t="s">
        <v>1011</v>
      </c>
      <c r="F5" s="64"/>
      <c r="G5" s="65"/>
      <c r="H5" s="65"/>
      <c r="I5" s="65"/>
      <c r="J5" s="65"/>
      <c r="K5" s="65"/>
      <c r="L5" s="65"/>
      <c r="M5" s="65"/>
      <c r="N5" s="66"/>
    </row>
    <row r="6" spans="1:14" s="54" customFormat="1" ht="15" customHeight="1" x14ac:dyDescent="0.35">
      <c r="A6" s="61"/>
      <c r="B6" s="54" t="s">
        <v>94</v>
      </c>
      <c r="C6" s="62"/>
      <c r="D6" s="190"/>
      <c r="E6" s="612" t="s">
        <v>39</v>
      </c>
      <c r="F6" s="612"/>
      <c r="G6" s="612"/>
      <c r="H6" s="612"/>
      <c r="I6" s="612"/>
      <c r="J6" s="612"/>
      <c r="K6" s="612"/>
      <c r="L6" s="612"/>
      <c r="M6" s="612"/>
      <c r="N6" s="66"/>
    </row>
    <row r="7" spans="1:14" x14ac:dyDescent="0.35">
      <c r="B7" s="55"/>
      <c r="C7" s="55"/>
      <c r="D7" s="55"/>
      <c r="G7" s="56"/>
      <c r="H7" s="69"/>
      <c r="I7" s="69"/>
      <c r="J7" s="69"/>
      <c r="K7" s="70"/>
      <c r="M7" s="71"/>
    </row>
    <row r="8" spans="1:14" s="44" customFormat="1" ht="15.75" customHeight="1" x14ac:dyDescent="0.35">
      <c r="A8" s="72" t="s">
        <v>1012</v>
      </c>
      <c r="B8" s="50"/>
      <c r="C8" s="72"/>
      <c r="D8" s="72"/>
      <c r="E8" s="50"/>
      <c r="F8" s="50"/>
      <c r="G8" s="50"/>
      <c r="H8" s="50"/>
      <c r="I8" s="50"/>
      <c r="J8" s="50"/>
      <c r="K8" s="50"/>
      <c r="L8" s="50"/>
      <c r="M8" s="50"/>
      <c r="N8" s="42"/>
    </row>
    <row r="9" spans="1:14" ht="15" customHeight="1" x14ac:dyDescent="0.35"/>
    <row r="10" spans="1:14" ht="12.75" customHeight="1" x14ac:dyDescent="0.35">
      <c r="A10" s="74" t="s">
        <v>1013</v>
      </c>
      <c r="B10" s="74"/>
      <c r="C10" s="75"/>
    </row>
    <row r="11" spans="1:14" ht="15" customHeight="1" x14ac:dyDescent="0.35">
      <c r="B11" s="33" t="s">
        <v>422</v>
      </c>
      <c r="E11" s="76"/>
      <c r="G11" s="77">
        <v>34.375</v>
      </c>
      <c r="H11" s="78" t="s">
        <v>523</v>
      </c>
    </row>
    <row r="12" spans="1:14" ht="15" customHeight="1" x14ac:dyDescent="0.35">
      <c r="B12" s="33" t="s">
        <v>524</v>
      </c>
      <c r="E12" s="76"/>
      <c r="G12" s="79">
        <f>G11*8760</f>
        <v>301125</v>
      </c>
      <c r="H12" s="78" t="s">
        <v>90</v>
      </c>
      <c r="J12" s="33" t="str">
        <f>Sidewell!J12</f>
        <v>Continuous annual operations</v>
      </c>
    </row>
    <row r="13" spans="1:14" ht="15" customHeight="1" x14ac:dyDescent="0.35">
      <c r="E13" s="76"/>
      <c r="G13" s="78"/>
      <c r="H13" s="78"/>
    </row>
    <row r="14" spans="1:14" ht="12.75" customHeight="1" x14ac:dyDescent="0.35">
      <c r="A14" s="74" t="s">
        <v>1014</v>
      </c>
      <c r="B14" s="74"/>
      <c r="C14" s="75"/>
    </row>
    <row r="15" spans="1:14" ht="15" customHeight="1" x14ac:dyDescent="0.35">
      <c r="B15" s="33" t="s">
        <v>428</v>
      </c>
      <c r="E15" s="76"/>
      <c r="G15" s="83">
        <v>30</v>
      </c>
      <c r="H15" s="78" t="s">
        <v>525</v>
      </c>
    </row>
    <row r="16" spans="1:14" ht="15" customHeight="1" x14ac:dyDescent="0.35">
      <c r="B16" s="33" t="s">
        <v>430</v>
      </c>
      <c r="E16" s="76"/>
      <c r="G16" s="83">
        <v>7.9</v>
      </c>
      <c r="H16" s="78" t="s">
        <v>79</v>
      </c>
    </row>
    <row r="17" spans="1:14" ht="15" customHeight="1" x14ac:dyDescent="0.35">
      <c r="B17" s="54" t="s">
        <v>272</v>
      </c>
      <c r="C17" s="54"/>
      <c r="D17" s="54"/>
      <c r="E17" s="84"/>
      <c r="G17" s="309">
        <v>1000</v>
      </c>
      <c r="H17" s="86" t="s">
        <v>171</v>
      </c>
    </row>
    <row r="18" spans="1:14" ht="15" customHeight="1" x14ac:dyDescent="0.35">
      <c r="B18" s="33" t="s">
        <v>431</v>
      </c>
      <c r="E18" s="76"/>
      <c r="G18" s="87">
        <f>G15/G17</f>
        <v>0.03</v>
      </c>
      <c r="H18" s="78" t="s">
        <v>432</v>
      </c>
      <c r="K18" s="33" t="str">
        <f>CONCATENATE("= ",TEXT(G15,"0.0")," MMBtu/hr  /  ",TEXT(G17,"0,000")," Btu/scf")</f>
        <v>= 30.0 MMBtu/hr  /  1,000 Btu/scf</v>
      </c>
    </row>
    <row r="19" spans="1:14" ht="15" customHeight="1" x14ac:dyDescent="0.35">
      <c r="B19" s="33" t="s">
        <v>433</v>
      </c>
      <c r="E19" s="76"/>
      <c r="G19" s="87">
        <f>G16/G17</f>
        <v>7.9000000000000008E-3</v>
      </c>
      <c r="H19" s="78" t="s">
        <v>432</v>
      </c>
      <c r="K19" s="33" t="str">
        <f>CONCATENATE("= ",TEXT(G16,"0.0")," MMBtu/hr  /  ",TEXT(G17,"0,000")," Btu/scf")</f>
        <v>= 7.9 MMBtu/hr  /  1,000 Btu/scf</v>
      </c>
    </row>
    <row r="20" spans="1:14" ht="27.75" customHeight="1" x14ac:dyDescent="0.35">
      <c r="B20" s="33" t="s">
        <v>434</v>
      </c>
      <c r="E20" s="76"/>
      <c r="G20" s="88">
        <f>G19*8760</f>
        <v>69.204000000000008</v>
      </c>
      <c r="H20" s="78" t="s">
        <v>435</v>
      </c>
      <c r="J20" s="595" t="str">
        <f>Sidewell!J22</f>
        <v>Continuous annual operations at cycle average conditions</v>
      </c>
      <c r="K20" s="578"/>
      <c r="L20" s="578"/>
      <c r="M20" s="578"/>
    </row>
    <row r="21" spans="1:14" ht="15" customHeight="1" x14ac:dyDescent="0.35">
      <c r="E21" s="76"/>
      <c r="G21" s="78"/>
      <c r="H21" s="78"/>
    </row>
    <row r="22" spans="1:14" s="44" customFormat="1" ht="15.75" customHeight="1" x14ac:dyDescent="0.35">
      <c r="A22" s="72" t="s">
        <v>1015</v>
      </c>
      <c r="B22" s="50"/>
      <c r="C22" s="72"/>
      <c r="D22" s="72"/>
      <c r="E22" s="42"/>
      <c r="F22" s="42"/>
      <c r="G22" s="42"/>
      <c r="H22" s="42"/>
      <c r="I22" s="42"/>
      <c r="J22" s="42"/>
      <c r="K22" s="42"/>
      <c r="L22" s="42"/>
      <c r="M22" s="42"/>
      <c r="N22" s="42"/>
    </row>
    <row r="23" spans="1:14" ht="15" customHeight="1" x14ac:dyDescent="0.35"/>
    <row r="24" spans="1:14" ht="15" customHeight="1" x14ac:dyDescent="0.35">
      <c r="A24" s="74" t="s">
        <v>1016</v>
      </c>
      <c r="B24" s="74"/>
      <c r="C24" s="75"/>
    </row>
    <row r="25" spans="1:14" ht="57.75" customHeight="1" x14ac:dyDescent="0.35">
      <c r="A25" s="80" t="s">
        <v>91</v>
      </c>
      <c r="B25" s="596" t="s">
        <v>526</v>
      </c>
      <c r="C25" s="596"/>
      <c r="D25" s="596"/>
      <c r="E25" s="596"/>
      <c r="F25" s="596"/>
      <c r="G25" s="596"/>
      <c r="H25" s="596"/>
      <c r="I25" s="596"/>
      <c r="J25" s="596"/>
      <c r="K25" s="596"/>
      <c r="L25" s="596"/>
      <c r="M25" s="596"/>
      <c r="N25" s="36"/>
    </row>
    <row r="26" spans="1:14" ht="15" customHeight="1" x14ac:dyDescent="0.35">
      <c r="B26" s="73"/>
      <c r="C26" s="73"/>
      <c r="D26" s="73"/>
      <c r="E26" s="73"/>
      <c r="F26" s="73"/>
      <c r="G26" s="73"/>
      <c r="H26" s="73"/>
      <c r="I26" s="73"/>
      <c r="J26" s="73"/>
      <c r="K26" s="73"/>
      <c r="L26" s="73"/>
      <c r="M26" s="73"/>
    </row>
    <row r="27" spans="1:14" ht="15" customHeight="1" x14ac:dyDescent="0.35">
      <c r="B27" s="45" t="s">
        <v>86</v>
      </c>
      <c r="C27" s="45"/>
      <c r="D27" s="45"/>
      <c r="E27" s="89" t="s">
        <v>89</v>
      </c>
      <c r="F27" s="45"/>
      <c r="G27" s="45" t="s">
        <v>87</v>
      </c>
      <c r="H27" s="90"/>
      <c r="I27" s="90"/>
      <c r="J27" s="90"/>
      <c r="K27" s="90"/>
      <c r="L27" s="90"/>
      <c r="M27" s="90"/>
    </row>
    <row r="28" spans="1:14" ht="15" customHeight="1" x14ac:dyDescent="0.35">
      <c r="B28" s="91" t="s">
        <v>167</v>
      </c>
      <c r="C28" s="73"/>
      <c r="D28" s="73"/>
      <c r="E28" s="73"/>
      <c r="F28" s="73"/>
      <c r="G28" s="73"/>
      <c r="H28" s="73"/>
      <c r="I28" s="73"/>
      <c r="J28" s="73"/>
      <c r="K28" s="73"/>
      <c r="L28" s="73"/>
      <c r="M28" s="73"/>
    </row>
    <row r="29" spans="1:14" ht="29.25" customHeight="1" x14ac:dyDescent="0.35">
      <c r="B29" s="595" t="s">
        <v>277</v>
      </c>
      <c r="C29" s="595"/>
      <c r="D29" s="595"/>
      <c r="E29" s="206">
        <v>2E-3</v>
      </c>
      <c r="F29" s="33" t="s">
        <v>102</v>
      </c>
      <c r="G29" s="595" t="s">
        <v>440</v>
      </c>
      <c r="H29" s="599"/>
      <c r="I29" s="599"/>
      <c r="J29" s="599"/>
      <c r="K29" s="599"/>
      <c r="L29" s="599"/>
      <c r="M29" s="599"/>
    </row>
    <row r="30" spans="1:14" ht="15" customHeight="1" x14ac:dyDescent="0.35">
      <c r="B30" s="93" t="s">
        <v>458</v>
      </c>
      <c r="C30" s="94"/>
      <c r="D30" s="94"/>
      <c r="E30" s="256">
        <v>104210.52631578948</v>
      </c>
      <c r="F30" s="94" t="s">
        <v>84</v>
      </c>
      <c r="G30" s="572" t="s">
        <v>1207</v>
      </c>
      <c r="H30" s="94"/>
      <c r="I30" s="94"/>
      <c r="J30" s="94"/>
      <c r="K30" s="94"/>
      <c r="L30" s="94"/>
      <c r="M30" s="94"/>
    </row>
    <row r="31" spans="1:14" ht="26.25" customHeight="1" x14ac:dyDescent="0.35">
      <c r="B31" s="595" t="s">
        <v>459</v>
      </c>
      <c r="C31" s="595"/>
      <c r="D31" s="595"/>
      <c r="E31" s="96">
        <f>E29*E30*60/7000</f>
        <v>1.7864661654135339</v>
      </c>
      <c r="F31" s="73" t="s">
        <v>164</v>
      </c>
      <c r="G31" s="33" t="str">
        <f>CONCATENATE("= ",E29," gr/dscf x ",TEXT(E30,"0,000")," scfm x 60 minutes/hour / 7000 gr/lb")</f>
        <v>= 0.002 gr/dscf x 104,211 scfm x 60 minutes/hour / 7000 gr/lb</v>
      </c>
      <c r="H31" s="73"/>
      <c r="I31" s="73"/>
      <c r="J31" s="73"/>
      <c r="K31" s="73"/>
      <c r="L31" s="73"/>
      <c r="M31" s="73"/>
    </row>
    <row r="32" spans="1:14" ht="29.25" customHeight="1" x14ac:dyDescent="0.35">
      <c r="B32" s="597" t="s">
        <v>527</v>
      </c>
      <c r="C32" s="597"/>
      <c r="D32" s="597"/>
      <c r="E32" s="464">
        <f>1-Sidewell!E55</f>
        <v>0.39393939393939392</v>
      </c>
      <c r="F32" s="94"/>
      <c r="G32" s="597" t="s">
        <v>461</v>
      </c>
      <c r="H32" s="597"/>
      <c r="I32" s="597"/>
      <c r="J32" s="597"/>
      <c r="K32" s="597"/>
      <c r="L32" s="597"/>
      <c r="M32" s="597"/>
    </row>
    <row r="33" spans="1:13" ht="29.25" customHeight="1" x14ac:dyDescent="0.35">
      <c r="B33" s="33" t="s">
        <v>443</v>
      </c>
      <c r="E33" s="259">
        <f>E31*E32/$G$11</f>
        <v>2.0473000683527001E-2</v>
      </c>
      <c r="F33" s="99" t="s">
        <v>118</v>
      </c>
      <c r="G33" s="595" t="str">
        <f>CONCATENATE("= ",TEXT(E31,"0.00")," lb filt. PM/hr from Hot Baghouse #3 x ",TEXT(E32,"0.0%")," flow cont. for Holding Furnace #1 / ",TEXT($G$11,"0.0")," ton/hr")</f>
        <v>= 1.79 lb filt. PM/hr from Hot Baghouse #3 x 39.4% flow cont. for Holding Furnace #1 / 34.4 ton/hr</v>
      </c>
      <c r="H33" s="599"/>
      <c r="I33" s="599"/>
      <c r="J33" s="599"/>
      <c r="K33" s="599"/>
      <c r="L33" s="599"/>
      <c r="M33" s="599"/>
    </row>
    <row r="34" spans="1:13" ht="15" customHeight="1" x14ac:dyDescent="0.35">
      <c r="B34" s="93" t="s">
        <v>528</v>
      </c>
      <c r="C34" s="93"/>
      <c r="D34" s="93"/>
      <c r="E34" s="100">
        <v>0.75</v>
      </c>
      <c r="F34" s="93"/>
      <c r="G34" s="597" t="s">
        <v>445</v>
      </c>
      <c r="H34" s="597"/>
      <c r="I34" s="597"/>
      <c r="J34" s="597"/>
      <c r="K34" s="597"/>
      <c r="L34" s="597"/>
      <c r="M34" s="597"/>
    </row>
    <row r="35" spans="1:13" ht="15" customHeight="1" x14ac:dyDescent="0.35">
      <c r="B35" s="93" t="s">
        <v>444</v>
      </c>
      <c r="C35" s="93"/>
      <c r="D35" s="93"/>
      <c r="E35" s="101">
        <f>0.11/0.75</f>
        <v>0.14666666666666667</v>
      </c>
      <c r="F35" s="97"/>
      <c r="G35" s="597"/>
      <c r="H35" s="597"/>
      <c r="I35" s="597"/>
      <c r="J35" s="597"/>
      <c r="K35" s="597"/>
      <c r="L35" s="597"/>
      <c r="M35" s="597"/>
    </row>
    <row r="36" spans="1:13" ht="15" customHeight="1" x14ac:dyDescent="0.35">
      <c r="B36" s="93" t="s">
        <v>446</v>
      </c>
      <c r="C36" s="93"/>
      <c r="D36" s="93"/>
      <c r="E36" s="101">
        <f>0.05/0.75</f>
        <v>6.6666666666666666E-2</v>
      </c>
      <c r="F36" s="97"/>
      <c r="G36" s="597"/>
      <c r="H36" s="597"/>
      <c r="I36" s="597"/>
      <c r="J36" s="597"/>
      <c r="K36" s="597"/>
      <c r="L36" s="597"/>
      <c r="M36" s="597"/>
    </row>
    <row r="37" spans="1:13" ht="15" customHeight="1" x14ac:dyDescent="0.35">
      <c r="B37" s="93" t="s">
        <v>447</v>
      </c>
      <c r="C37" s="93"/>
      <c r="D37" s="93"/>
      <c r="E37" s="101">
        <f>0.59/0.75</f>
        <v>0.78666666666666663</v>
      </c>
      <c r="F37" s="97"/>
      <c r="G37" s="597"/>
      <c r="H37" s="597"/>
      <c r="I37" s="597"/>
      <c r="J37" s="597"/>
      <c r="K37" s="597"/>
      <c r="L37" s="597"/>
      <c r="M37" s="597"/>
    </row>
    <row r="38" spans="1:13" ht="15" customHeight="1" x14ac:dyDescent="0.35">
      <c r="B38" s="93" t="s">
        <v>529</v>
      </c>
      <c r="C38" s="93"/>
      <c r="D38" s="93"/>
      <c r="E38" s="101">
        <v>0.25</v>
      </c>
      <c r="F38" s="97"/>
      <c r="G38" s="597"/>
      <c r="H38" s="597"/>
      <c r="I38" s="597"/>
      <c r="J38" s="597"/>
      <c r="K38" s="597"/>
      <c r="L38" s="597"/>
      <c r="M38" s="597"/>
    </row>
    <row r="39" spans="1:13" ht="15" customHeight="1" x14ac:dyDescent="0.35">
      <c r="B39" s="93" t="s">
        <v>530</v>
      </c>
      <c r="C39" s="93"/>
      <c r="D39" s="93"/>
      <c r="E39" s="101">
        <v>0.25</v>
      </c>
      <c r="F39" s="97"/>
      <c r="G39" s="597"/>
      <c r="H39" s="597"/>
      <c r="I39" s="597"/>
      <c r="J39" s="597"/>
      <c r="K39" s="597"/>
      <c r="L39" s="597"/>
      <c r="M39" s="597"/>
    </row>
    <row r="40" spans="1:13" ht="15" customHeight="1" x14ac:dyDescent="0.35">
      <c r="B40" s="93" t="s">
        <v>104</v>
      </c>
      <c r="C40" s="93"/>
      <c r="D40" s="93"/>
      <c r="E40" s="97">
        <f>SUM(E36:E37)</f>
        <v>0.85333333333333328</v>
      </c>
      <c r="F40" s="97"/>
      <c r="G40" s="597"/>
      <c r="H40" s="597"/>
      <c r="I40" s="597"/>
      <c r="J40" s="597"/>
      <c r="K40" s="597"/>
      <c r="L40" s="597"/>
      <c r="M40" s="597"/>
    </row>
    <row r="41" spans="1:13" ht="15" customHeight="1" x14ac:dyDescent="0.35">
      <c r="B41" s="93" t="s">
        <v>106</v>
      </c>
      <c r="C41" s="93"/>
      <c r="D41" s="93"/>
      <c r="E41" s="97">
        <f>E37</f>
        <v>0.78666666666666663</v>
      </c>
      <c r="F41" s="97"/>
      <c r="G41" s="597"/>
      <c r="H41" s="597"/>
      <c r="I41" s="597"/>
      <c r="J41" s="597"/>
      <c r="K41" s="597"/>
      <c r="L41" s="597"/>
      <c r="M41" s="597"/>
    </row>
    <row r="42" spans="1:13" ht="15" customHeight="1" x14ac:dyDescent="0.35">
      <c r="B42" s="33" t="s">
        <v>448</v>
      </c>
      <c r="E42" s="191">
        <f>E33*E40</f>
        <v>1.7470293916609706E-2</v>
      </c>
      <c r="F42" s="33" t="s">
        <v>118</v>
      </c>
      <c r="G42" s="595" t="str">
        <f>CONCATENATE("= ",TEXT($E$33,"0.000")," lb filt. PM/ton x ",TEXT(E40,"0.00")," filt. PM10/filt. PM")</f>
        <v>= 0.020 lb filt. PM/ton x 0.85 filt. PM10/filt. PM</v>
      </c>
      <c r="H42" s="599"/>
      <c r="I42" s="599"/>
      <c r="J42" s="599"/>
      <c r="K42" s="599"/>
      <c r="L42" s="599"/>
      <c r="M42" s="599"/>
    </row>
    <row r="43" spans="1:13" ht="15" customHeight="1" x14ac:dyDescent="0.35">
      <c r="B43" s="93" t="s">
        <v>449</v>
      </c>
      <c r="C43" s="93"/>
      <c r="D43" s="93"/>
      <c r="E43" s="192">
        <f>E33*E41</f>
        <v>1.6105427204374571E-2</v>
      </c>
      <c r="F43" s="93" t="s">
        <v>118</v>
      </c>
      <c r="G43" s="597" t="str">
        <f>CONCATENATE("= ",TEXT($E$33,"0.000")," lb filt. PM/ton x ",TEXT(E41,"0.00")," filt. PM2.5/filt. PM")</f>
        <v>= 0.020 lb filt. PM/ton x 0.79 filt. PM2.5/filt. PM</v>
      </c>
      <c r="H43" s="598"/>
      <c r="I43" s="598"/>
      <c r="J43" s="598"/>
      <c r="K43" s="598"/>
      <c r="L43" s="598"/>
      <c r="M43" s="598"/>
    </row>
    <row r="44" spans="1:13" ht="15" customHeight="1" x14ac:dyDescent="0.35">
      <c r="B44" s="595" t="s">
        <v>450</v>
      </c>
      <c r="C44" s="578"/>
      <c r="D44" s="578"/>
      <c r="E44" s="191">
        <f>E33/E34-E33</f>
        <v>6.8243335611756668E-3</v>
      </c>
      <c r="F44" s="33" t="s">
        <v>118</v>
      </c>
      <c r="G44" s="595" t="str">
        <f>CONCATENATE("= (",TEXT(E33,"0.000")," lb filt. PM/ton / ",TEXT(E34,"0.00")," lb filt. PM/lb total PM)"," - ",TEXT(E33,"0.000")," lb filt. PM/ton")</f>
        <v>= (0.020 lb filt. PM/ton / 0.75 lb filt. PM/lb total PM) - 0.020 lb filt. PM/ton</v>
      </c>
      <c r="H44" s="599"/>
      <c r="I44" s="599"/>
      <c r="J44" s="599"/>
      <c r="K44" s="599"/>
      <c r="L44" s="599"/>
      <c r="M44" s="599"/>
    </row>
    <row r="45" spans="1:13" ht="15" customHeight="1" x14ac:dyDescent="0.35">
      <c r="B45" s="93" t="s">
        <v>452</v>
      </c>
      <c r="C45" s="93"/>
      <c r="D45" s="93"/>
      <c r="E45" s="103">
        <f>SUM(E42,E44)</f>
        <v>2.4294627477785373E-2</v>
      </c>
      <c r="F45" s="104" t="s">
        <v>118</v>
      </c>
      <c r="G45" s="597" t="str">
        <f>CONCATENATE("= ",TEXT(E42,"0.000")," lb filt. PM10/ton"," + ",TEXT($E$44,"0.000")," lb cond. PM/ton")</f>
        <v>= 0.017 lb filt. PM10/ton + 0.007 lb cond. PM/ton</v>
      </c>
      <c r="H45" s="598"/>
      <c r="I45" s="598"/>
      <c r="J45" s="598"/>
      <c r="K45" s="598"/>
      <c r="L45" s="598"/>
      <c r="M45" s="598"/>
    </row>
    <row r="46" spans="1:13" ht="15" customHeight="1" x14ac:dyDescent="0.35">
      <c r="B46" s="33" t="s">
        <v>453</v>
      </c>
      <c r="E46" s="105">
        <f>SUM(E43,E44)</f>
        <v>2.2929760765550238E-2</v>
      </c>
      <c r="F46" s="106" t="s">
        <v>118</v>
      </c>
      <c r="G46" s="595" t="str">
        <f>CONCATENATE("= ",TEXT(E43,"0.000")," lb filt. PM2.5/ton"," + ",TEXT($E$44,"0.000")," lb cond. PM/ton")</f>
        <v>= 0.016 lb filt. PM2.5/ton + 0.007 lb cond. PM/ton</v>
      </c>
      <c r="H46" s="599"/>
      <c r="I46" s="599"/>
      <c r="J46" s="599"/>
      <c r="K46" s="599"/>
      <c r="L46" s="599"/>
      <c r="M46" s="599"/>
    </row>
    <row r="47" spans="1:13" ht="15" customHeight="1" x14ac:dyDescent="0.35">
      <c r="E47" s="76"/>
      <c r="F47" s="78"/>
      <c r="G47" s="78"/>
    </row>
    <row r="48" spans="1:13" ht="15" customHeight="1" x14ac:dyDescent="0.35">
      <c r="A48" s="74" t="s">
        <v>1017</v>
      </c>
      <c r="B48" s="74"/>
      <c r="C48" s="75"/>
    </row>
    <row r="49" spans="1:14" ht="63" customHeight="1" x14ac:dyDescent="0.35">
      <c r="A49" s="80" t="s">
        <v>91</v>
      </c>
      <c r="B49" s="596" t="s">
        <v>531</v>
      </c>
      <c r="C49" s="596"/>
      <c r="D49" s="596"/>
      <c r="E49" s="596"/>
      <c r="F49" s="596"/>
      <c r="G49" s="596"/>
      <c r="H49" s="596"/>
      <c r="I49" s="596"/>
      <c r="J49" s="596"/>
      <c r="K49" s="596"/>
      <c r="L49" s="596"/>
      <c r="M49" s="596"/>
      <c r="N49" s="36"/>
    </row>
    <row r="50" spans="1:14" ht="63" customHeight="1" x14ac:dyDescent="0.35">
      <c r="A50" s="80" t="s">
        <v>91</v>
      </c>
      <c r="B50" s="596" t="s">
        <v>504</v>
      </c>
      <c r="C50" s="596"/>
      <c r="D50" s="596"/>
      <c r="E50" s="596"/>
      <c r="F50" s="596"/>
      <c r="G50" s="596"/>
      <c r="H50" s="596"/>
      <c r="I50" s="596"/>
      <c r="J50" s="596"/>
      <c r="K50" s="596"/>
      <c r="L50" s="596"/>
      <c r="M50" s="596"/>
      <c r="N50" s="36"/>
    </row>
    <row r="51" spans="1:14" ht="15" customHeight="1" x14ac:dyDescent="0.35">
      <c r="B51" s="73"/>
      <c r="C51" s="73"/>
      <c r="D51" s="73"/>
      <c r="E51" s="73"/>
      <c r="F51" s="73"/>
      <c r="G51" s="73"/>
      <c r="H51" s="73"/>
      <c r="I51" s="73"/>
      <c r="J51" s="73"/>
      <c r="K51" s="73"/>
      <c r="L51" s="73"/>
      <c r="M51" s="73"/>
    </row>
    <row r="52" spans="1:14" ht="15" customHeight="1" x14ac:dyDescent="0.35">
      <c r="B52" s="45" t="s">
        <v>86</v>
      </c>
      <c r="C52" s="45"/>
      <c r="D52" s="45"/>
      <c r="E52" s="89" t="s">
        <v>89</v>
      </c>
      <c r="F52" s="45"/>
      <c r="G52" s="45" t="s">
        <v>87</v>
      </c>
      <c r="H52" s="90"/>
      <c r="I52" s="90"/>
      <c r="J52" s="90"/>
      <c r="K52" s="90"/>
      <c r="L52" s="90"/>
      <c r="M52" s="90"/>
    </row>
    <row r="53" spans="1:14" ht="15" customHeight="1" x14ac:dyDescent="0.35">
      <c r="B53" s="109" t="s">
        <v>167</v>
      </c>
      <c r="C53" s="110"/>
      <c r="D53" s="110"/>
      <c r="E53" s="295"/>
      <c r="F53" s="73"/>
      <c r="G53" s="73"/>
      <c r="H53" s="73"/>
      <c r="I53" s="73"/>
      <c r="J53" s="73"/>
      <c r="K53" s="73"/>
      <c r="L53" s="73"/>
      <c r="M53" s="73"/>
    </row>
    <row r="54" spans="1:14" ht="30.75" customHeight="1" x14ac:dyDescent="0.35">
      <c r="B54" s="33" t="s">
        <v>532</v>
      </c>
      <c r="E54" s="98">
        <v>9.3329109287669465E-2</v>
      </c>
      <c r="F54" s="99" t="s">
        <v>118</v>
      </c>
      <c r="G54" s="595" t="s">
        <v>533</v>
      </c>
      <c r="H54" s="608"/>
      <c r="I54" s="608"/>
      <c r="J54" s="608"/>
      <c r="K54" s="608"/>
      <c r="L54" s="608"/>
      <c r="M54" s="608"/>
    </row>
    <row r="55" spans="1:14" ht="51" customHeight="1" x14ac:dyDescent="0.35">
      <c r="B55" s="595" t="s">
        <v>178</v>
      </c>
      <c r="C55" s="595"/>
      <c r="D55" s="595"/>
      <c r="E55" s="107">
        <f>0.4</f>
        <v>0.4</v>
      </c>
      <c r="F55" s="33" t="s">
        <v>118</v>
      </c>
      <c r="G55" s="595" t="s">
        <v>534</v>
      </c>
      <c r="H55" s="608"/>
      <c r="I55" s="608"/>
      <c r="J55" s="608"/>
      <c r="K55" s="608"/>
      <c r="L55" s="608"/>
      <c r="M55" s="608"/>
    </row>
    <row r="56" spans="1:14" ht="46.5" customHeight="1" x14ac:dyDescent="0.35">
      <c r="B56" s="595" t="s">
        <v>535</v>
      </c>
      <c r="C56" s="595"/>
      <c r="D56" s="595"/>
      <c r="E56" s="533">
        <f>1-(E54/E55)</f>
        <v>0.76667722678082639</v>
      </c>
      <c r="F56" s="73"/>
      <c r="G56" s="595" t="str">
        <f>CONCATENATE("Engineering estimate based on inlet and outlet testing results for lime-injected baghouses serving holding furnaces at secondary aluminum facilities; (",TEXT(E55,"0.00")," lb HCl uncont./ton - ",TEXT(E54,"0.000")," lb HCl cont./ton )/( ",TEXT(E55,"0.00")," lb HCl uncont./ton ) = ",TEXT(E56,"0%")," HCl cont. eff.")</f>
        <v>Engineering estimate based on inlet and outlet testing results for lime-injected baghouses serving holding furnaces at secondary aluminum facilities; (0.40 lb HCl uncont./ton - 0.093 lb HCl cont./ton )/( 0.40 lb HCl uncont./ton ) = 77% HCl cont. eff.</v>
      </c>
      <c r="H56" s="618"/>
      <c r="I56" s="618"/>
      <c r="J56" s="618"/>
      <c r="K56" s="618"/>
      <c r="L56" s="618"/>
      <c r="M56" s="618"/>
    </row>
    <row r="57" spans="1:14" ht="25.5" customHeight="1" x14ac:dyDescent="0.35">
      <c r="B57" s="579" t="s">
        <v>815</v>
      </c>
      <c r="C57" s="579"/>
      <c r="D57" s="579"/>
      <c r="E57" s="534">
        <v>1.8600000000000001E-5</v>
      </c>
      <c r="F57" s="321" t="s">
        <v>841</v>
      </c>
      <c r="G57" s="595" t="s">
        <v>842</v>
      </c>
      <c r="H57" s="595"/>
      <c r="I57" s="595"/>
      <c r="J57" s="595"/>
      <c r="K57" s="595"/>
      <c r="L57" s="595"/>
      <c r="M57" s="595"/>
    </row>
    <row r="58" spans="1:14" ht="25.5" customHeight="1" x14ac:dyDescent="0.35">
      <c r="B58" s="579" t="s">
        <v>816</v>
      </c>
      <c r="C58" s="579"/>
      <c r="D58" s="579"/>
      <c r="E58" s="534">
        <v>1.8999999999999998E-6</v>
      </c>
      <c r="F58" s="321" t="s">
        <v>843</v>
      </c>
      <c r="G58" s="595" t="s">
        <v>844</v>
      </c>
      <c r="H58" s="595"/>
      <c r="I58" s="595"/>
      <c r="J58" s="595"/>
      <c r="K58" s="595"/>
      <c r="L58" s="595"/>
      <c r="M58" s="595"/>
    </row>
    <row r="59" spans="1:14" ht="25.5" customHeight="1" x14ac:dyDescent="0.35">
      <c r="B59" s="579" t="s">
        <v>817</v>
      </c>
      <c r="C59" s="579"/>
      <c r="D59" s="579"/>
      <c r="E59" s="534">
        <v>4.9999999999999998E-7</v>
      </c>
      <c r="F59" s="321" t="s">
        <v>845</v>
      </c>
      <c r="G59" s="595" t="s">
        <v>846</v>
      </c>
      <c r="H59" s="595"/>
      <c r="I59" s="595"/>
      <c r="J59" s="595"/>
      <c r="K59" s="595"/>
      <c r="L59" s="595"/>
      <c r="M59" s="595"/>
    </row>
    <row r="60" spans="1:14" ht="25.5" customHeight="1" x14ac:dyDescent="0.35">
      <c r="B60" s="579" t="s">
        <v>818</v>
      </c>
      <c r="C60" s="579"/>
      <c r="D60" s="579"/>
      <c r="E60" s="534">
        <v>1.34E-5</v>
      </c>
      <c r="F60" s="321" t="s">
        <v>847</v>
      </c>
      <c r="G60" s="595" t="s">
        <v>848</v>
      </c>
      <c r="H60" s="595"/>
      <c r="I60" s="595"/>
      <c r="J60" s="595"/>
      <c r="K60" s="595"/>
      <c r="L60" s="595"/>
      <c r="M60" s="595"/>
    </row>
    <row r="61" spans="1:14" ht="25.5" customHeight="1" x14ac:dyDescent="0.35">
      <c r="B61" s="579" t="s">
        <v>819</v>
      </c>
      <c r="C61" s="579"/>
      <c r="D61" s="579"/>
      <c r="E61" s="534">
        <v>1.1E-5</v>
      </c>
      <c r="F61" s="321" t="s">
        <v>849</v>
      </c>
      <c r="G61" s="595" t="s">
        <v>850</v>
      </c>
      <c r="H61" s="595"/>
      <c r="I61" s="595"/>
      <c r="J61" s="595"/>
      <c r="K61" s="595"/>
      <c r="L61" s="595"/>
      <c r="M61" s="595"/>
    </row>
    <row r="62" spans="1:14" ht="25.5" customHeight="1" x14ac:dyDescent="0.35">
      <c r="B62" s="579" t="s">
        <v>820</v>
      </c>
      <c r="C62" s="579"/>
      <c r="D62" s="579"/>
      <c r="E62" s="534">
        <v>2.0000000000000002E-7</v>
      </c>
      <c r="F62" s="321" t="s">
        <v>851</v>
      </c>
      <c r="G62" s="595" t="s">
        <v>852</v>
      </c>
      <c r="H62" s="595"/>
      <c r="I62" s="595"/>
      <c r="J62" s="595"/>
      <c r="K62" s="595"/>
      <c r="L62" s="595"/>
      <c r="M62" s="595"/>
    </row>
    <row r="63" spans="1:14" ht="25.5" customHeight="1" x14ac:dyDescent="0.35">
      <c r="B63" s="579" t="s">
        <v>821</v>
      </c>
      <c r="C63" s="579"/>
      <c r="D63" s="579"/>
      <c r="E63" s="534">
        <v>1.3E-6</v>
      </c>
      <c r="F63" s="321" t="s">
        <v>853</v>
      </c>
      <c r="G63" s="595" t="s">
        <v>854</v>
      </c>
      <c r="H63" s="595"/>
      <c r="I63" s="595"/>
      <c r="J63" s="595"/>
      <c r="K63" s="595"/>
      <c r="L63" s="595"/>
      <c r="M63" s="595"/>
    </row>
    <row r="64" spans="1:14" ht="25.5" customHeight="1" x14ac:dyDescent="0.35">
      <c r="B64" s="579" t="s">
        <v>822</v>
      </c>
      <c r="C64" s="579"/>
      <c r="D64" s="579"/>
      <c r="E64" s="534">
        <v>3.2700000000000002E-5</v>
      </c>
      <c r="F64" s="321" t="s">
        <v>855</v>
      </c>
      <c r="G64" s="595" t="s">
        <v>856</v>
      </c>
      <c r="H64" s="595"/>
      <c r="I64" s="595"/>
      <c r="J64" s="595"/>
      <c r="K64" s="595"/>
      <c r="L64" s="595"/>
      <c r="M64" s="595"/>
    </row>
    <row r="65" spans="2:13" ht="25.5" customHeight="1" x14ac:dyDescent="0.35">
      <c r="B65" s="579" t="s">
        <v>823</v>
      </c>
      <c r="C65" s="579"/>
      <c r="D65" s="579"/>
      <c r="E65" s="534">
        <v>1.01E-4</v>
      </c>
      <c r="F65" s="321" t="s">
        <v>857</v>
      </c>
      <c r="G65" s="595" t="s">
        <v>858</v>
      </c>
      <c r="H65" s="595"/>
      <c r="I65" s="595"/>
      <c r="J65" s="595"/>
      <c r="K65" s="595"/>
      <c r="L65" s="595"/>
      <c r="M65" s="595"/>
    </row>
    <row r="66" spans="2:13" ht="25.5" customHeight="1" x14ac:dyDescent="0.35">
      <c r="B66" s="579" t="s">
        <v>824</v>
      </c>
      <c r="C66" s="579"/>
      <c r="D66" s="579"/>
      <c r="E66" s="534">
        <v>1.91E-7</v>
      </c>
      <c r="F66" s="321" t="s">
        <v>859</v>
      </c>
      <c r="G66" s="595" t="s">
        <v>860</v>
      </c>
      <c r="H66" s="595"/>
      <c r="I66" s="595"/>
      <c r="J66" s="595"/>
      <c r="K66" s="595"/>
      <c r="L66" s="595"/>
      <c r="M66" s="595"/>
    </row>
    <row r="67" spans="2:13" ht="25.5" customHeight="1" x14ac:dyDescent="0.35">
      <c r="B67" s="579" t="s">
        <v>983</v>
      </c>
      <c r="C67" s="579"/>
      <c r="D67" s="579"/>
      <c r="E67" s="534">
        <v>2.4E-8</v>
      </c>
      <c r="F67" s="321" t="s">
        <v>984</v>
      </c>
      <c r="G67" s="595" t="s">
        <v>985</v>
      </c>
      <c r="H67" s="595"/>
      <c r="I67" s="595"/>
      <c r="J67" s="595"/>
      <c r="K67" s="595"/>
      <c r="L67" s="595"/>
      <c r="M67" s="595"/>
    </row>
    <row r="68" spans="2:13" ht="25.5" customHeight="1" x14ac:dyDescent="0.35">
      <c r="B68" s="579" t="s">
        <v>986</v>
      </c>
      <c r="C68" s="579"/>
      <c r="D68" s="579"/>
      <c r="E68" s="534">
        <v>2.4E-8</v>
      </c>
      <c r="F68" s="321" t="s">
        <v>987</v>
      </c>
      <c r="G68" s="595" t="s">
        <v>988</v>
      </c>
      <c r="H68" s="595"/>
      <c r="I68" s="595"/>
      <c r="J68" s="595"/>
      <c r="K68" s="595"/>
      <c r="L68" s="595"/>
      <c r="M68" s="595"/>
    </row>
    <row r="69" spans="2:13" ht="25.5" customHeight="1" x14ac:dyDescent="0.35">
      <c r="B69" s="579" t="s">
        <v>825</v>
      </c>
      <c r="C69" s="579"/>
      <c r="D69" s="579"/>
      <c r="E69" s="534">
        <v>1.2999999999999999E-5</v>
      </c>
      <c r="F69" s="321" t="s">
        <v>861</v>
      </c>
      <c r="G69" s="595" t="s">
        <v>862</v>
      </c>
      <c r="H69" s="595"/>
      <c r="I69" s="595"/>
      <c r="J69" s="595"/>
      <c r="K69" s="595"/>
      <c r="L69" s="595"/>
      <c r="M69" s="595"/>
    </row>
    <row r="70" spans="2:13" ht="25.5" customHeight="1" x14ac:dyDescent="0.35">
      <c r="B70" s="579" t="s">
        <v>826</v>
      </c>
      <c r="C70" s="579"/>
      <c r="D70" s="579"/>
      <c r="E70" s="534">
        <v>4.0999999999999997E-6</v>
      </c>
      <c r="F70" s="321" t="s">
        <v>863</v>
      </c>
      <c r="G70" s="595" t="s">
        <v>864</v>
      </c>
      <c r="H70" s="595"/>
      <c r="I70" s="595"/>
      <c r="J70" s="595"/>
      <c r="K70" s="595"/>
      <c r="L70" s="595"/>
      <c r="M70" s="595"/>
    </row>
    <row r="71" spans="2:13" ht="25.5" customHeight="1" x14ac:dyDescent="0.35">
      <c r="B71" s="579" t="s">
        <v>342</v>
      </c>
      <c r="C71" s="579"/>
      <c r="D71" s="579"/>
      <c r="E71" s="534">
        <v>1.97939E-4</v>
      </c>
      <c r="F71" s="321" t="s">
        <v>343</v>
      </c>
      <c r="G71" s="579" t="s">
        <v>344</v>
      </c>
      <c r="H71" s="579"/>
      <c r="I71" s="579"/>
      <c r="J71" s="579"/>
      <c r="K71" s="579"/>
      <c r="L71" s="579"/>
      <c r="M71" s="579"/>
    </row>
    <row r="72" spans="2:13" ht="46.5" customHeight="1" x14ac:dyDescent="0.35">
      <c r="B72" s="527"/>
      <c r="C72" s="527"/>
      <c r="D72" s="527"/>
      <c r="E72" s="553"/>
      <c r="F72" s="73"/>
      <c r="G72" s="73"/>
      <c r="H72" s="517"/>
      <c r="I72" s="517"/>
      <c r="J72" s="517"/>
      <c r="K72" s="517"/>
      <c r="L72" s="517"/>
      <c r="M72" s="517"/>
    </row>
    <row r="73" spans="2:13" ht="25.5" customHeight="1" x14ac:dyDescent="0.35">
      <c r="B73" s="595" t="s">
        <v>828</v>
      </c>
      <c r="C73" s="595"/>
      <c r="D73" s="595"/>
      <c r="E73" s="113">
        <v>3.8079781271360226E-7</v>
      </c>
      <c r="F73" s="73" t="s">
        <v>867</v>
      </c>
      <c r="G73" s="595" t="s">
        <v>1025</v>
      </c>
      <c r="H73" s="595"/>
      <c r="I73" s="595"/>
      <c r="J73" s="595"/>
      <c r="K73" s="595"/>
      <c r="L73" s="595"/>
      <c r="M73" s="595"/>
    </row>
    <row r="74" spans="2:13" ht="25.5" customHeight="1" x14ac:dyDescent="0.35">
      <c r="B74" s="595" t="s">
        <v>829</v>
      </c>
      <c r="C74" s="595"/>
      <c r="D74" s="595"/>
      <c r="E74" s="113">
        <v>3.8898701298701296E-8</v>
      </c>
      <c r="F74" s="73" t="s">
        <v>869</v>
      </c>
      <c r="G74" s="595" t="s">
        <v>1026</v>
      </c>
      <c r="H74" s="595"/>
      <c r="I74" s="595"/>
      <c r="J74" s="595"/>
      <c r="K74" s="595"/>
      <c r="L74" s="595"/>
      <c r="M74" s="595"/>
    </row>
    <row r="75" spans="2:13" ht="25.5" customHeight="1" x14ac:dyDescent="0.35">
      <c r="B75" s="595" t="s">
        <v>830</v>
      </c>
      <c r="C75" s="595"/>
      <c r="D75" s="595"/>
      <c r="E75" s="113">
        <v>1.0236500341763499E-8</v>
      </c>
      <c r="F75" s="73" t="s">
        <v>871</v>
      </c>
      <c r="G75" s="595" t="s">
        <v>1027</v>
      </c>
      <c r="H75" s="595"/>
      <c r="I75" s="595"/>
      <c r="J75" s="595"/>
      <c r="K75" s="595"/>
      <c r="L75" s="595"/>
      <c r="M75" s="595"/>
    </row>
    <row r="76" spans="2:13" ht="25.5" customHeight="1" x14ac:dyDescent="0.35">
      <c r="B76" s="595" t="s">
        <v>831</v>
      </c>
      <c r="C76" s="595"/>
      <c r="D76" s="595"/>
      <c r="E76" s="113">
        <v>2.743382091592618E-7</v>
      </c>
      <c r="F76" s="73" t="s">
        <v>873</v>
      </c>
      <c r="G76" s="595" t="s">
        <v>1028</v>
      </c>
      <c r="H76" s="595"/>
      <c r="I76" s="595"/>
      <c r="J76" s="595"/>
      <c r="K76" s="595"/>
      <c r="L76" s="595"/>
      <c r="M76" s="595"/>
    </row>
    <row r="77" spans="2:13" ht="25.5" customHeight="1" x14ac:dyDescent="0.35">
      <c r="B77" s="595" t="s">
        <v>832</v>
      </c>
      <c r="C77" s="595"/>
      <c r="D77" s="595"/>
      <c r="E77" s="113">
        <v>2.2520300751879699E-7</v>
      </c>
      <c r="F77" s="73" t="s">
        <v>875</v>
      </c>
      <c r="G77" s="595" t="s">
        <v>1029</v>
      </c>
      <c r="H77" s="595"/>
      <c r="I77" s="595"/>
      <c r="J77" s="595"/>
      <c r="K77" s="595"/>
      <c r="L77" s="595"/>
      <c r="M77" s="595"/>
    </row>
    <row r="78" spans="2:13" ht="25.5" customHeight="1" x14ac:dyDescent="0.35">
      <c r="B78" s="595" t="s">
        <v>833</v>
      </c>
      <c r="C78" s="595"/>
      <c r="D78" s="595"/>
      <c r="E78" s="113">
        <v>4.0946001367054005E-9</v>
      </c>
      <c r="F78" s="73" t="s">
        <v>877</v>
      </c>
      <c r="G78" s="595" t="s">
        <v>1030</v>
      </c>
      <c r="H78" s="595"/>
      <c r="I78" s="595"/>
      <c r="J78" s="595"/>
      <c r="K78" s="595"/>
      <c r="L78" s="595"/>
      <c r="M78" s="595"/>
    </row>
    <row r="79" spans="2:13" ht="25.5" customHeight="1" x14ac:dyDescent="0.35">
      <c r="B79" s="595" t="s">
        <v>834</v>
      </c>
      <c r="C79" s="595"/>
      <c r="D79" s="595"/>
      <c r="E79" s="113">
        <v>2.6614900888585103E-8</v>
      </c>
      <c r="F79" s="73" t="s">
        <v>879</v>
      </c>
      <c r="G79" s="595" t="s">
        <v>1031</v>
      </c>
      <c r="H79" s="595"/>
      <c r="I79" s="595"/>
      <c r="J79" s="595"/>
      <c r="K79" s="595"/>
      <c r="L79" s="595"/>
      <c r="M79" s="595"/>
    </row>
    <row r="80" spans="2:13" ht="25.5" customHeight="1" x14ac:dyDescent="0.35">
      <c r="B80" s="595" t="s">
        <v>835</v>
      </c>
      <c r="C80" s="595"/>
      <c r="D80" s="595"/>
      <c r="E80" s="113">
        <v>6.6946712235133292E-7</v>
      </c>
      <c r="F80" s="73" t="s">
        <v>881</v>
      </c>
      <c r="G80" s="595" t="s">
        <v>1032</v>
      </c>
      <c r="H80" s="595"/>
      <c r="I80" s="595"/>
      <c r="J80" s="595"/>
      <c r="K80" s="595"/>
      <c r="L80" s="595"/>
      <c r="M80" s="595"/>
    </row>
    <row r="81" spans="1:14" ht="25.5" customHeight="1" x14ac:dyDescent="0.35">
      <c r="B81" s="595" t="s">
        <v>836</v>
      </c>
      <c r="C81" s="595"/>
      <c r="D81" s="595"/>
      <c r="E81" s="113">
        <v>2.0677730690362271E-6</v>
      </c>
      <c r="F81" s="73" t="s">
        <v>883</v>
      </c>
      <c r="G81" s="595" t="s">
        <v>1033</v>
      </c>
      <c r="H81" s="595"/>
      <c r="I81" s="595"/>
      <c r="J81" s="595"/>
      <c r="K81" s="595"/>
      <c r="L81" s="595"/>
      <c r="M81" s="595"/>
    </row>
    <row r="82" spans="1:14" ht="25.5" customHeight="1" x14ac:dyDescent="0.35">
      <c r="B82" s="595" t="s">
        <v>837</v>
      </c>
      <c r="C82" s="595"/>
      <c r="D82" s="595"/>
      <c r="E82" s="113">
        <v>3.9103431305536573E-9</v>
      </c>
      <c r="F82" s="73" t="s">
        <v>885</v>
      </c>
      <c r="G82" s="595" t="s">
        <v>1034</v>
      </c>
      <c r="H82" s="595"/>
      <c r="I82" s="595"/>
      <c r="J82" s="595"/>
      <c r="K82" s="595"/>
      <c r="L82" s="595"/>
      <c r="M82" s="595"/>
    </row>
    <row r="83" spans="1:14" ht="25.5" customHeight="1" x14ac:dyDescent="0.35">
      <c r="B83" s="595" t="s">
        <v>999</v>
      </c>
      <c r="C83" s="595"/>
      <c r="D83" s="595"/>
      <c r="E83" s="112">
        <v>4.9135201640464806E-10</v>
      </c>
      <c r="F83" s="73" t="s">
        <v>1000</v>
      </c>
      <c r="G83" s="595" t="s">
        <v>1035</v>
      </c>
      <c r="H83" s="595"/>
      <c r="I83" s="595"/>
      <c r="J83" s="595"/>
      <c r="K83" s="595"/>
      <c r="L83" s="595"/>
      <c r="M83" s="595"/>
    </row>
    <row r="84" spans="1:14" ht="25.5" customHeight="1" x14ac:dyDescent="0.35">
      <c r="B84" s="595" t="s">
        <v>1002</v>
      </c>
      <c r="C84" s="595"/>
      <c r="D84" s="595"/>
      <c r="E84" s="112">
        <v>4.9135201640464806E-10</v>
      </c>
      <c r="F84" s="73" t="s">
        <v>1003</v>
      </c>
      <c r="G84" s="595" t="s">
        <v>1036</v>
      </c>
      <c r="H84" s="595"/>
      <c r="I84" s="595"/>
      <c r="J84" s="595"/>
      <c r="K84" s="595"/>
      <c r="L84" s="595"/>
      <c r="M84" s="595"/>
    </row>
    <row r="85" spans="1:14" ht="25.5" customHeight="1" x14ac:dyDescent="0.35">
      <c r="B85" s="595" t="s">
        <v>838</v>
      </c>
      <c r="C85" s="595"/>
      <c r="D85" s="595"/>
      <c r="E85" s="112">
        <v>2.6614900888585097E-7</v>
      </c>
      <c r="F85" s="73" t="s">
        <v>887</v>
      </c>
      <c r="G85" s="595" t="s">
        <v>1037</v>
      </c>
      <c r="H85" s="595"/>
      <c r="I85" s="595"/>
      <c r="J85" s="595"/>
      <c r="K85" s="595"/>
      <c r="L85" s="595"/>
      <c r="M85" s="595"/>
    </row>
    <row r="86" spans="1:14" ht="25.5" customHeight="1" x14ac:dyDescent="0.35">
      <c r="B86" s="595" t="s">
        <v>839</v>
      </c>
      <c r="C86" s="595"/>
      <c r="D86" s="595"/>
      <c r="E86" s="112">
        <v>8.3939302802460702E-8</v>
      </c>
      <c r="F86" s="73" t="s">
        <v>888</v>
      </c>
      <c r="G86" s="595" t="s">
        <v>1038</v>
      </c>
      <c r="H86" s="595"/>
      <c r="I86" s="595"/>
      <c r="J86" s="595"/>
      <c r="K86" s="595"/>
      <c r="L86" s="595"/>
      <c r="M86" s="595"/>
    </row>
    <row r="87" spans="1:14" ht="25.5" customHeight="1" x14ac:dyDescent="0.35">
      <c r="B87" s="595" t="s">
        <v>840</v>
      </c>
      <c r="C87" s="595"/>
      <c r="D87" s="595"/>
      <c r="E87" s="112">
        <v>4.0524052822966511E-6</v>
      </c>
      <c r="F87" s="73" t="s">
        <v>889</v>
      </c>
      <c r="G87" s="595" t="s">
        <v>1039</v>
      </c>
      <c r="H87" s="595"/>
      <c r="I87" s="595"/>
      <c r="J87" s="595"/>
      <c r="K87" s="595"/>
      <c r="L87" s="595"/>
      <c r="M87" s="595"/>
    </row>
    <row r="88" spans="1:14" ht="15" customHeight="1" x14ac:dyDescent="0.35">
      <c r="E88" s="547"/>
      <c r="F88" s="78"/>
      <c r="G88" s="78"/>
    </row>
    <row r="89" spans="1:14" ht="15" customHeight="1" x14ac:dyDescent="0.35">
      <c r="A89" s="74" t="s">
        <v>1018</v>
      </c>
      <c r="B89" s="74"/>
      <c r="C89" s="75"/>
      <c r="E89" s="48"/>
    </row>
    <row r="90" spans="1:14" s="40" customFormat="1" ht="39.75" customHeight="1" x14ac:dyDescent="0.35">
      <c r="A90" s="33" t="s">
        <v>91</v>
      </c>
      <c r="B90" s="606" t="s">
        <v>536</v>
      </c>
      <c r="C90" s="606"/>
      <c r="D90" s="606"/>
      <c r="E90" s="625"/>
      <c r="F90" s="606"/>
      <c r="G90" s="606"/>
      <c r="H90" s="606"/>
      <c r="I90" s="606"/>
      <c r="J90" s="606"/>
      <c r="K90" s="606"/>
      <c r="L90" s="606"/>
      <c r="M90" s="606"/>
      <c r="N90" s="39"/>
    </row>
    <row r="91" spans="1:14" ht="15" customHeight="1" x14ac:dyDescent="0.35">
      <c r="B91" s="73"/>
      <c r="C91" s="73"/>
      <c r="D91" s="73"/>
      <c r="E91" s="295"/>
      <c r="F91" s="73"/>
      <c r="G91" s="73"/>
      <c r="H91" s="73"/>
      <c r="I91" s="73"/>
      <c r="J91" s="73"/>
      <c r="K91" s="73"/>
      <c r="L91" s="73"/>
      <c r="M91" s="73"/>
    </row>
    <row r="92" spans="1:14" ht="15" customHeight="1" x14ac:dyDescent="0.35">
      <c r="B92" s="45" t="s">
        <v>86</v>
      </c>
      <c r="C92" s="45"/>
      <c r="D92" s="45"/>
      <c r="E92" s="546" t="s">
        <v>89</v>
      </c>
      <c r="F92" s="45"/>
      <c r="G92" s="45" t="s">
        <v>87</v>
      </c>
      <c r="H92" s="90"/>
      <c r="I92" s="90"/>
      <c r="J92" s="90"/>
      <c r="K92" s="90"/>
      <c r="L92" s="90"/>
      <c r="M92" s="90"/>
    </row>
    <row r="93" spans="1:14" ht="15" customHeight="1" x14ac:dyDescent="0.35">
      <c r="B93" s="109" t="s">
        <v>167</v>
      </c>
      <c r="C93" s="110"/>
      <c r="D93" s="110"/>
      <c r="E93" s="295"/>
      <c r="F93" s="73"/>
      <c r="G93" s="73"/>
      <c r="H93" s="73"/>
      <c r="I93" s="73"/>
      <c r="J93" s="73"/>
      <c r="K93" s="73"/>
      <c r="L93" s="73"/>
      <c r="M93" s="73"/>
    </row>
    <row r="94" spans="1:14" ht="28.5" customHeight="1" x14ac:dyDescent="0.35">
      <c r="A94" s="114"/>
      <c r="B94" s="579" t="s">
        <v>469</v>
      </c>
      <c r="C94" s="579"/>
      <c r="D94" s="579"/>
      <c r="E94" s="115">
        <v>10</v>
      </c>
      <c r="F94" s="81" t="s">
        <v>470</v>
      </c>
      <c r="G94" s="626" t="s">
        <v>353</v>
      </c>
      <c r="H94" s="626"/>
      <c r="I94" s="626"/>
      <c r="J94" s="626"/>
      <c r="K94" s="194"/>
      <c r="L94" s="73"/>
      <c r="M94" s="36"/>
      <c r="N94" s="36"/>
    </row>
    <row r="95" spans="1:14" ht="12.75" customHeight="1" x14ac:dyDescent="0.35">
      <c r="A95" s="114"/>
      <c r="B95" s="585" t="s">
        <v>471</v>
      </c>
      <c r="C95" s="585"/>
      <c r="D95" s="585"/>
      <c r="E95" s="118">
        <v>44.1</v>
      </c>
      <c r="F95" s="119" t="s">
        <v>177</v>
      </c>
      <c r="G95" s="624" t="s">
        <v>472</v>
      </c>
      <c r="H95" s="624"/>
      <c r="I95" s="624"/>
      <c r="J95" s="624"/>
      <c r="K95" s="578"/>
      <c r="L95" s="578"/>
      <c r="M95" s="578"/>
      <c r="N95" s="36"/>
    </row>
    <row r="96" spans="1:14" ht="12.75" customHeight="1" x14ac:dyDescent="0.35">
      <c r="A96" s="114"/>
      <c r="B96" s="579" t="s">
        <v>473</v>
      </c>
      <c r="C96" s="579"/>
      <c r="D96" s="579"/>
      <c r="E96" s="120">
        <f>10.73159*(460+68)/14.696</f>
        <v>385.56610778443115</v>
      </c>
      <c r="F96" s="81" t="s">
        <v>474</v>
      </c>
      <c r="G96" s="96" t="s">
        <v>475</v>
      </c>
      <c r="H96" s="96"/>
      <c r="I96" s="96"/>
      <c r="J96" s="96"/>
      <c r="K96" s="194"/>
      <c r="L96" s="73"/>
      <c r="M96" s="36"/>
      <c r="N96" s="36"/>
    </row>
    <row r="97" spans="1:14" ht="27" customHeight="1" x14ac:dyDescent="0.35">
      <c r="A97" s="114"/>
      <c r="B97" s="585" t="s">
        <v>476</v>
      </c>
      <c r="C97" s="585"/>
      <c r="D97" s="585"/>
      <c r="E97" s="559">
        <f>E94/1000000*E95/E96</f>
        <v>1.1437727307882617E-6</v>
      </c>
      <c r="F97" s="119" t="s">
        <v>477</v>
      </c>
      <c r="G97" s="624" t="str">
        <f>CONCATENATE("= ",TEXT(E94,"0.0")," lbmol VOC/1E6 lbmol gas x ",,TEXT(E95,"0")," lb VOC/1 lbmol VOC x 1 lbmol gas/",TEXT(E96,"0")," scf gas")</f>
        <v>= 10.0 lbmol VOC/1E6 lbmol gas x 44 lb VOC/1 lbmol VOC x 1 lbmol gas/386 scf gas</v>
      </c>
      <c r="H97" s="624"/>
      <c r="I97" s="624"/>
      <c r="J97" s="624"/>
      <c r="K97" s="578"/>
      <c r="L97" s="578"/>
      <c r="M97" s="578"/>
      <c r="N97" s="36"/>
    </row>
    <row r="98" spans="1:14" ht="29.5" customHeight="1" x14ac:dyDescent="0.35">
      <c r="B98" s="595" t="s">
        <v>537</v>
      </c>
      <c r="C98" s="595"/>
      <c r="D98" s="595"/>
      <c r="E98" s="259">
        <f>E97*E30*60/G11</f>
        <v>0.208046239873907</v>
      </c>
      <c r="F98" s="195" t="s">
        <v>118</v>
      </c>
      <c r="G98" s="627" t="s">
        <v>1206</v>
      </c>
      <c r="H98" s="628"/>
      <c r="I98" s="628"/>
      <c r="J98" s="628"/>
      <c r="K98" s="628"/>
      <c r="L98" s="628"/>
      <c r="M98" s="628"/>
    </row>
    <row r="99" spans="1:14" ht="15" customHeight="1" x14ac:dyDescent="0.35">
      <c r="E99" s="547"/>
      <c r="F99" s="78"/>
      <c r="G99" s="78"/>
    </row>
    <row r="100" spans="1:14" ht="15" customHeight="1" x14ac:dyDescent="0.35">
      <c r="A100" s="74" t="s">
        <v>1019</v>
      </c>
      <c r="B100" s="74"/>
      <c r="C100" s="75"/>
    </row>
    <row r="101" spans="1:14" s="54" customFormat="1" ht="28.5" customHeight="1" x14ac:dyDescent="0.35">
      <c r="A101" s="54" t="s">
        <v>91</v>
      </c>
      <c r="B101" s="579" t="s">
        <v>538</v>
      </c>
      <c r="C101" s="579"/>
      <c r="D101" s="579"/>
      <c r="E101" s="579"/>
      <c r="F101" s="579"/>
      <c r="G101" s="579"/>
      <c r="H101" s="579"/>
      <c r="I101" s="579"/>
      <c r="J101" s="579"/>
      <c r="K101" s="579"/>
      <c r="L101" s="579"/>
      <c r="N101" s="59"/>
    </row>
    <row r="102" spans="1:14" x14ac:dyDescent="0.35">
      <c r="A102" s="74"/>
      <c r="B102" s="74"/>
      <c r="C102" s="614"/>
      <c r="D102" s="614"/>
      <c r="E102" s="614"/>
      <c r="M102" s="36"/>
      <c r="N102" s="36"/>
    </row>
    <row r="103" spans="1:14" x14ac:dyDescent="0.3">
      <c r="A103" s="114"/>
      <c r="B103" s="126" t="s">
        <v>86</v>
      </c>
      <c r="C103" s="126"/>
      <c r="D103" s="127"/>
      <c r="E103" s="128" t="s">
        <v>89</v>
      </c>
      <c r="F103" s="128"/>
      <c r="G103" s="129" t="s">
        <v>87</v>
      </c>
      <c r="H103" s="128"/>
      <c r="I103" s="45"/>
      <c r="J103" s="45"/>
      <c r="K103" s="130"/>
      <c r="L103" s="45"/>
      <c r="M103" s="45"/>
      <c r="N103" s="43"/>
    </row>
    <row r="104" spans="1:14" ht="18" customHeight="1" x14ac:dyDescent="0.35">
      <c r="A104" s="114"/>
      <c r="B104" s="622" t="s">
        <v>483</v>
      </c>
      <c r="C104" s="622"/>
      <c r="D104" s="622"/>
      <c r="E104" s="120">
        <v>55</v>
      </c>
      <c r="F104" s="81" t="s">
        <v>173</v>
      </c>
      <c r="G104" s="623" t="s">
        <v>416</v>
      </c>
      <c r="H104" s="623"/>
      <c r="I104" s="623"/>
      <c r="J104" s="623"/>
      <c r="K104" s="623"/>
      <c r="L104" s="623"/>
      <c r="M104" s="623"/>
      <c r="N104" s="43"/>
    </row>
    <row r="105" spans="1:14" ht="18" customHeight="1" x14ac:dyDescent="0.35">
      <c r="A105" s="114"/>
      <c r="B105" s="585" t="s">
        <v>485</v>
      </c>
      <c r="C105" s="585"/>
      <c r="D105" s="585"/>
      <c r="E105" s="118">
        <v>46</v>
      </c>
      <c r="F105" s="119" t="s">
        <v>177</v>
      </c>
      <c r="G105" s="613" t="s">
        <v>486</v>
      </c>
      <c r="H105" s="613"/>
      <c r="I105" s="613"/>
      <c r="J105" s="613"/>
      <c r="K105" s="613"/>
      <c r="L105" s="613"/>
      <c r="M105" s="613"/>
      <c r="N105" s="43"/>
    </row>
    <row r="106" spans="1:14" ht="32.5" customHeight="1" x14ac:dyDescent="0.35">
      <c r="A106" s="114"/>
      <c r="B106" s="579" t="s">
        <v>473</v>
      </c>
      <c r="C106" s="579"/>
      <c r="D106" s="579"/>
      <c r="E106" s="120">
        <f>10.73159*(460+68)/14.696</f>
        <v>385.56610778443115</v>
      </c>
      <c r="F106" s="81" t="s">
        <v>474</v>
      </c>
      <c r="G106" s="596" t="s">
        <v>475</v>
      </c>
      <c r="H106" s="596"/>
      <c r="I106" s="596"/>
      <c r="J106" s="596"/>
      <c r="K106" s="596"/>
      <c r="L106" s="596"/>
      <c r="M106" s="596"/>
      <c r="N106" s="43"/>
    </row>
    <row r="107" spans="1:14" ht="18" customHeight="1" x14ac:dyDescent="0.35">
      <c r="A107" s="114"/>
      <c r="B107" s="585" t="s">
        <v>483</v>
      </c>
      <c r="C107" s="585"/>
      <c r="D107" s="585"/>
      <c r="E107" s="121">
        <f>E104/1000000*E105/E106</f>
        <v>6.5617800655199584E-6</v>
      </c>
      <c r="F107" s="119" t="s">
        <v>487</v>
      </c>
      <c r="G107" s="613" t="str">
        <f>CONCATENATE("= ",TEXT(E104,"0")," lbmol NOX/lbmol gas x ",,TEXT(E105,"0")," lb NO2/1 lbmol NO2 x 1 lbmol gas/",TEXT(E106,"0")," scf gas")</f>
        <v>= 55 lbmol NOX/lbmol gas x 46 lb NO2/1 lbmol NO2 x 1 lbmol gas/386 scf gas</v>
      </c>
      <c r="H107" s="613"/>
      <c r="I107" s="613"/>
      <c r="J107" s="613"/>
      <c r="K107" s="613"/>
      <c r="L107" s="613"/>
      <c r="M107" s="613"/>
      <c r="N107" s="43"/>
    </row>
    <row r="108" spans="1:14" ht="26.25" customHeight="1" x14ac:dyDescent="0.35">
      <c r="A108" s="114"/>
      <c r="B108" s="579" t="s">
        <v>488</v>
      </c>
      <c r="C108" s="579"/>
      <c r="D108" s="579"/>
      <c r="E108" s="131">
        <v>8710</v>
      </c>
      <c r="F108" s="81" t="s">
        <v>489</v>
      </c>
      <c r="G108" s="596" t="s">
        <v>539</v>
      </c>
      <c r="H108" s="596"/>
      <c r="I108" s="596"/>
      <c r="J108" s="596"/>
      <c r="K108" s="596"/>
      <c r="L108" s="596"/>
      <c r="M108" s="596"/>
      <c r="N108" s="43"/>
    </row>
    <row r="109" spans="1:14" ht="25.5" customHeight="1" x14ac:dyDescent="0.35">
      <c r="A109" s="114"/>
      <c r="B109" s="585" t="s">
        <v>491</v>
      </c>
      <c r="C109" s="585"/>
      <c r="D109" s="585"/>
      <c r="E109" s="118">
        <v>3</v>
      </c>
      <c r="F109" s="119" t="s">
        <v>175</v>
      </c>
      <c r="G109" s="613" t="s">
        <v>492</v>
      </c>
      <c r="H109" s="613"/>
      <c r="I109" s="613"/>
      <c r="J109" s="613"/>
      <c r="K109" s="613"/>
      <c r="L109" s="613"/>
      <c r="M109" s="613"/>
      <c r="N109" s="43"/>
    </row>
    <row r="110" spans="1:14" ht="29.25" customHeight="1" x14ac:dyDescent="0.35">
      <c r="A110" s="114"/>
      <c r="B110" s="579" t="s">
        <v>493</v>
      </c>
      <c r="C110" s="579"/>
      <c r="D110" s="579"/>
      <c r="E110" s="196">
        <f>E107*E108*20.9/(20.9-E109)</f>
        <v>6.6731836946770262E-2</v>
      </c>
      <c r="F110" s="81" t="s">
        <v>172</v>
      </c>
      <c r="G110" s="596" t="str">
        <f>CONCATENATE("= ",TEXT(E107,"0.00E+00")," lb NO2/dscf x ",TEXT(E108,"0,000")," dscf/MMBtu x 20.9% / ( 20.9% - ",TEXT(E109,"0"),"% )")</f>
        <v>= 6.56E-06 lb NO2/dscf x 8,710 dscf/MMBtu x 20.9% / ( 20.9% - 3% )</v>
      </c>
      <c r="H110" s="596"/>
      <c r="I110" s="596"/>
      <c r="J110" s="596"/>
      <c r="K110" s="596"/>
      <c r="L110" s="596"/>
      <c r="M110" s="596"/>
      <c r="N110" s="43"/>
    </row>
    <row r="111" spans="1:14" ht="28.5" customHeight="1" x14ac:dyDescent="0.35">
      <c r="A111" s="114"/>
      <c r="B111" s="585" t="s">
        <v>494</v>
      </c>
      <c r="C111" s="585"/>
      <c r="D111" s="585"/>
      <c r="E111" s="133">
        <f>E110*G17</f>
        <v>66.731836946770258</v>
      </c>
      <c r="F111" s="134" t="s">
        <v>355</v>
      </c>
      <c r="G111" s="617" t="str">
        <f>CONCATENATE("= ",TEXT(E110,"0.000")," lb NO2/MMBtu x 1,030 MMBtu/MMscf")</f>
        <v>= 0.067 lb NO2/MMBtu x 1,030 MMBtu/MMscf</v>
      </c>
      <c r="H111" s="613"/>
      <c r="I111" s="613"/>
      <c r="J111" s="613"/>
      <c r="K111" s="613"/>
      <c r="L111" s="613"/>
      <c r="M111" s="613"/>
      <c r="N111" s="43"/>
    </row>
    <row r="112" spans="1:14" ht="15" customHeight="1" x14ac:dyDescent="0.35">
      <c r="B112" s="73"/>
      <c r="C112" s="73"/>
      <c r="D112" s="73"/>
      <c r="E112" s="73"/>
      <c r="F112" s="73"/>
      <c r="G112" s="73"/>
      <c r="H112" s="73"/>
      <c r="I112" s="73"/>
      <c r="J112" s="73"/>
      <c r="K112" s="73"/>
      <c r="L112" s="73"/>
      <c r="M112" s="73"/>
    </row>
    <row r="113" spans="1:14" x14ac:dyDescent="0.35">
      <c r="A113" s="74" t="s">
        <v>1020</v>
      </c>
      <c r="B113" s="74"/>
      <c r="C113" s="75"/>
      <c r="M113" s="36"/>
      <c r="N113" s="36"/>
    </row>
    <row r="114" spans="1:14" s="54" customFormat="1" ht="18" customHeight="1" x14ac:dyDescent="0.35">
      <c r="A114" s="54" t="s">
        <v>91</v>
      </c>
      <c r="B114" s="579" t="s">
        <v>540</v>
      </c>
      <c r="C114" s="579"/>
      <c r="D114" s="579"/>
      <c r="E114" s="579"/>
      <c r="F114" s="579"/>
      <c r="G114" s="579"/>
      <c r="H114" s="579"/>
      <c r="I114" s="579"/>
      <c r="J114" s="579"/>
      <c r="K114" s="579"/>
      <c r="L114" s="579"/>
      <c r="M114" s="579"/>
      <c r="N114" s="59"/>
    </row>
    <row r="115" spans="1:14" x14ac:dyDescent="0.35">
      <c r="A115" s="74"/>
      <c r="B115" s="74"/>
      <c r="C115" s="614" t="s">
        <v>482</v>
      </c>
      <c r="D115" s="614"/>
      <c r="E115" s="614"/>
      <c r="M115" s="36"/>
      <c r="N115" s="36"/>
    </row>
    <row r="116" spans="1:14" x14ac:dyDescent="0.3">
      <c r="A116" s="114"/>
      <c r="B116" s="126" t="s">
        <v>86</v>
      </c>
      <c r="C116" s="126"/>
      <c r="D116" s="127"/>
      <c r="E116" s="128" t="s">
        <v>89</v>
      </c>
      <c r="F116" s="128"/>
      <c r="G116" s="129" t="s">
        <v>87</v>
      </c>
      <c r="H116" s="128"/>
      <c r="I116" s="45"/>
      <c r="J116" s="45"/>
      <c r="K116" s="130"/>
      <c r="L116" s="45"/>
      <c r="M116" s="45"/>
      <c r="N116" s="43"/>
    </row>
    <row r="117" spans="1:14" ht="18" customHeight="1" x14ac:dyDescent="0.35">
      <c r="A117" s="114"/>
      <c r="B117" s="622" t="s">
        <v>499</v>
      </c>
      <c r="C117" s="622"/>
      <c r="D117" s="622"/>
      <c r="E117" s="120">
        <v>100</v>
      </c>
      <c r="F117" s="81" t="s">
        <v>173</v>
      </c>
      <c r="G117" s="623" t="s">
        <v>541</v>
      </c>
      <c r="H117" s="623"/>
      <c r="I117" s="623"/>
      <c r="J117" s="623"/>
      <c r="K117" s="623"/>
      <c r="L117" s="623"/>
      <c r="M117" s="623"/>
      <c r="N117" s="43"/>
    </row>
    <row r="118" spans="1:14" ht="18" customHeight="1" x14ac:dyDescent="0.35">
      <c r="A118" s="114"/>
      <c r="B118" s="585" t="s">
        <v>500</v>
      </c>
      <c r="C118" s="585"/>
      <c r="D118" s="585"/>
      <c r="E118" s="118">
        <v>28</v>
      </c>
      <c r="F118" s="119" t="s">
        <v>177</v>
      </c>
      <c r="G118" s="613" t="s">
        <v>332</v>
      </c>
      <c r="H118" s="613"/>
      <c r="I118" s="613"/>
      <c r="J118" s="613"/>
      <c r="K118" s="613"/>
      <c r="L118" s="613"/>
      <c r="M118" s="613"/>
      <c r="N118" s="43"/>
    </row>
    <row r="119" spans="1:14" ht="18" customHeight="1" x14ac:dyDescent="0.35">
      <c r="A119" s="114"/>
      <c r="B119" s="579" t="s">
        <v>499</v>
      </c>
      <c r="C119" s="579"/>
      <c r="D119" s="579"/>
      <c r="E119" s="139">
        <f>E117/1000000*E118/$E$106</f>
        <v>7.2620490843699144E-6</v>
      </c>
      <c r="F119" s="81" t="s">
        <v>501</v>
      </c>
      <c r="G119" s="596" t="str">
        <f>CONCATENATE("= ",TEXT(E117,"0")," lbmol CO/lbmol gas x ",TEXT(E118,"0")," lb CO/1 lbmol CO x 1 lbmol gas/",TEXT(E106,"0")," scf gas")</f>
        <v>= 100 lbmol CO/lbmol gas x 28 lb CO/1 lbmol CO x 1 lbmol gas/386 scf gas</v>
      </c>
      <c r="H119" s="596"/>
      <c r="I119" s="596"/>
      <c r="J119" s="596"/>
      <c r="K119" s="596"/>
      <c r="L119" s="596"/>
      <c r="M119" s="596"/>
      <c r="N119" s="43"/>
    </row>
    <row r="120" spans="1:14" ht="26.25" customHeight="1" x14ac:dyDescent="0.35">
      <c r="A120" s="114"/>
      <c r="B120" s="585" t="s">
        <v>491</v>
      </c>
      <c r="C120" s="585"/>
      <c r="D120" s="585"/>
      <c r="E120" s="118">
        <v>3</v>
      </c>
      <c r="F120" s="119" t="s">
        <v>175</v>
      </c>
      <c r="G120" s="613" t="s">
        <v>492</v>
      </c>
      <c r="H120" s="613"/>
      <c r="I120" s="613"/>
      <c r="J120" s="613"/>
      <c r="K120" s="613"/>
      <c r="L120" s="613"/>
      <c r="M120" s="613"/>
      <c r="N120" s="43"/>
    </row>
    <row r="121" spans="1:14" ht="30.75" customHeight="1" x14ac:dyDescent="0.35">
      <c r="A121" s="114"/>
      <c r="B121" s="579" t="s">
        <v>502</v>
      </c>
      <c r="C121" s="579"/>
      <c r="D121" s="579"/>
      <c r="E121" s="140">
        <f>E119*E108*20.9/(20.9-E120)</f>
        <v>7.3853416383777362E-2</v>
      </c>
      <c r="F121" s="81" t="s">
        <v>172</v>
      </c>
      <c r="G121" s="596" t="str">
        <f>CONCATENATE("= ",TEXT(E119,"0.00E+00")," lb CO/dscf x ",TEXT(E108,"0,000")," dscf/MMBtu x 20.9% / ( 20.9% - ",TEXT(E120,"0"),"% )")</f>
        <v>= 7.26E-06 lb CO/dscf x 8,710 dscf/MMBtu x 20.9% / ( 20.9% - 3% )</v>
      </c>
      <c r="H121" s="596"/>
      <c r="I121" s="596"/>
      <c r="J121" s="596"/>
      <c r="K121" s="596"/>
      <c r="L121" s="596"/>
      <c r="M121" s="596"/>
      <c r="N121" s="43"/>
    </row>
    <row r="122" spans="1:14" ht="32.25" customHeight="1" x14ac:dyDescent="0.35">
      <c r="A122" s="114"/>
      <c r="B122" s="585" t="s">
        <v>503</v>
      </c>
      <c r="C122" s="585"/>
      <c r="D122" s="585"/>
      <c r="E122" s="133">
        <f>E121*G17</f>
        <v>73.853416383777358</v>
      </c>
      <c r="F122" s="134" t="s">
        <v>355</v>
      </c>
      <c r="G122" s="617" t="str">
        <f>CONCATENATE("= ",TEXT(E121,"0.000")," lb CO/MMBtu x 1,030 MMBtu/MMscf")</f>
        <v>= 0.074 lb CO/MMBtu x 1,030 MMBtu/MMscf</v>
      </c>
      <c r="H122" s="613"/>
      <c r="I122" s="613"/>
      <c r="J122" s="613"/>
      <c r="K122" s="613"/>
      <c r="L122" s="613"/>
      <c r="M122" s="613"/>
      <c r="N122" s="43"/>
    </row>
    <row r="123" spans="1:14" s="54" customFormat="1" ht="15" customHeight="1" x14ac:dyDescent="0.35">
      <c r="E123" s="84"/>
      <c r="F123" s="141"/>
      <c r="G123" s="86"/>
      <c r="N123" s="59"/>
    </row>
    <row r="124" spans="1:14" x14ac:dyDescent="0.35">
      <c r="A124" s="74"/>
      <c r="B124" s="74"/>
      <c r="C124" s="614" t="s">
        <v>495</v>
      </c>
      <c r="D124" s="614"/>
      <c r="E124" s="614"/>
      <c r="M124" s="36"/>
      <c r="N124" s="36"/>
    </row>
    <row r="125" spans="1:14" x14ac:dyDescent="0.3">
      <c r="A125" s="114"/>
      <c r="B125" s="126" t="s">
        <v>86</v>
      </c>
      <c r="C125" s="126"/>
      <c r="D125" s="127"/>
      <c r="E125" s="128" t="s">
        <v>89</v>
      </c>
      <c r="F125" s="128"/>
      <c r="G125" s="129" t="s">
        <v>87</v>
      </c>
      <c r="H125" s="128"/>
      <c r="I125" s="45"/>
      <c r="J125" s="45"/>
      <c r="K125" s="130"/>
      <c r="L125" s="45"/>
      <c r="M125" s="45"/>
      <c r="N125" s="43"/>
    </row>
    <row r="126" spans="1:14" ht="18" customHeight="1" x14ac:dyDescent="0.35">
      <c r="A126" s="114"/>
      <c r="B126" s="622" t="s">
        <v>499</v>
      </c>
      <c r="C126" s="622"/>
      <c r="D126" s="622"/>
      <c r="E126" s="120">
        <v>50</v>
      </c>
      <c r="F126" s="81" t="s">
        <v>173</v>
      </c>
      <c r="G126" s="623" t="s">
        <v>542</v>
      </c>
      <c r="H126" s="623"/>
      <c r="I126" s="623"/>
      <c r="J126" s="623"/>
      <c r="K126" s="623"/>
      <c r="L126" s="623"/>
      <c r="M126" s="623"/>
      <c r="N126" s="43"/>
    </row>
    <row r="127" spans="1:14" ht="18" customHeight="1" x14ac:dyDescent="0.35">
      <c r="A127" s="114"/>
      <c r="B127" s="585" t="s">
        <v>500</v>
      </c>
      <c r="C127" s="585"/>
      <c r="D127" s="585"/>
      <c r="E127" s="118">
        <v>28</v>
      </c>
      <c r="F127" s="119" t="s">
        <v>177</v>
      </c>
      <c r="G127" s="613" t="s">
        <v>332</v>
      </c>
      <c r="H127" s="613"/>
      <c r="I127" s="613"/>
      <c r="J127" s="613"/>
      <c r="K127" s="613"/>
      <c r="L127" s="613"/>
      <c r="M127" s="613"/>
      <c r="N127" s="43"/>
    </row>
    <row r="128" spans="1:14" ht="18" customHeight="1" x14ac:dyDescent="0.35">
      <c r="A128" s="114"/>
      <c r="B128" s="579" t="s">
        <v>473</v>
      </c>
      <c r="C128" s="579"/>
      <c r="D128" s="579"/>
      <c r="E128" s="120">
        <f>10.73159*(460+68)/14.696</f>
        <v>385.56610778443115</v>
      </c>
      <c r="F128" s="81" t="s">
        <v>474</v>
      </c>
      <c r="G128" s="596" t="s">
        <v>475</v>
      </c>
      <c r="H128" s="596"/>
      <c r="I128" s="596"/>
      <c r="J128" s="596"/>
      <c r="K128" s="596"/>
      <c r="L128" s="596"/>
      <c r="M128" s="596"/>
      <c r="N128" s="43"/>
    </row>
    <row r="129" spans="1:14" ht="18" customHeight="1" x14ac:dyDescent="0.35">
      <c r="A129" s="114"/>
      <c r="B129" s="585" t="s">
        <v>499</v>
      </c>
      <c r="C129" s="585"/>
      <c r="D129" s="585"/>
      <c r="E129" s="121">
        <f>E126/1000000*E127/E128</f>
        <v>3.6310245421849572E-6</v>
      </c>
      <c r="F129" s="119" t="s">
        <v>501</v>
      </c>
      <c r="G129" s="613" t="str">
        <f>CONCATENATE("= ",TEXT(E126,"0")," lbmol CO/lbmol gas x ",,TEXT(E127,"0")," lb CO/1 lbmol CO x 1 lbmol gas/",TEXT(E128,"0")," scf gas")</f>
        <v>= 50 lbmol CO/lbmol gas x 28 lb CO/1 lbmol CO x 1 lbmol gas/386 scf gas</v>
      </c>
      <c r="H129" s="613"/>
      <c r="I129" s="613"/>
      <c r="J129" s="613"/>
      <c r="K129" s="613"/>
      <c r="L129" s="613"/>
      <c r="M129" s="613"/>
      <c r="N129" s="43"/>
    </row>
    <row r="130" spans="1:14" ht="26.25" customHeight="1" x14ac:dyDescent="0.35">
      <c r="A130" s="114"/>
      <c r="B130" s="579" t="s">
        <v>488</v>
      </c>
      <c r="C130" s="579"/>
      <c r="D130" s="579"/>
      <c r="E130" s="131">
        <v>8710</v>
      </c>
      <c r="F130" s="81" t="s">
        <v>489</v>
      </c>
      <c r="G130" s="596" t="s">
        <v>539</v>
      </c>
      <c r="H130" s="596"/>
      <c r="I130" s="596"/>
      <c r="J130" s="596"/>
      <c r="K130" s="596"/>
      <c r="L130" s="596"/>
      <c r="M130" s="596"/>
      <c r="N130" s="43"/>
    </row>
    <row r="131" spans="1:14" ht="25.5" customHeight="1" x14ac:dyDescent="0.35">
      <c r="A131" s="114"/>
      <c r="B131" s="585" t="s">
        <v>491</v>
      </c>
      <c r="C131" s="585"/>
      <c r="D131" s="585"/>
      <c r="E131" s="118">
        <v>3</v>
      </c>
      <c r="F131" s="119" t="s">
        <v>175</v>
      </c>
      <c r="G131" s="613" t="s">
        <v>492</v>
      </c>
      <c r="H131" s="613"/>
      <c r="I131" s="613"/>
      <c r="J131" s="613"/>
      <c r="K131" s="613"/>
      <c r="L131" s="613"/>
      <c r="M131" s="613"/>
      <c r="N131" s="43"/>
    </row>
    <row r="132" spans="1:14" ht="29.25" customHeight="1" x14ac:dyDescent="0.35">
      <c r="A132" s="114"/>
      <c r="B132" s="579" t="s">
        <v>502</v>
      </c>
      <c r="C132" s="579"/>
      <c r="D132" s="579"/>
      <c r="E132" s="196">
        <f>E129*E130*20.9/(20.9-E131)</f>
        <v>3.6926708191888681E-2</v>
      </c>
      <c r="F132" s="81" t="s">
        <v>172</v>
      </c>
      <c r="G132" s="596" t="str">
        <f>CONCATENATE("= ",TEXT(E129,"0.00E+00")," lb NO2/dscf x ",TEXT(E130,"0,000")," dscf/MMBtu x 20.9% / ( 20.9% - ",TEXT(E131,"0"),"% )")</f>
        <v>= 3.63E-06 lb NO2/dscf x 8,710 dscf/MMBtu x 20.9% / ( 20.9% - 3% )</v>
      </c>
      <c r="H132" s="596"/>
      <c r="I132" s="596"/>
      <c r="J132" s="596"/>
      <c r="K132" s="596"/>
      <c r="L132" s="596"/>
      <c r="M132" s="596"/>
      <c r="N132" s="43"/>
    </row>
    <row r="133" spans="1:14" ht="28.5" customHeight="1" x14ac:dyDescent="0.35">
      <c r="A133" s="114"/>
      <c r="B133" s="585" t="s">
        <v>503</v>
      </c>
      <c r="C133" s="585"/>
      <c r="D133" s="585"/>
      <c r="E133" s="133">
        <f>E132*G17</f>
        <v>36.926708191888679</v>
      </c>
      <c r="F133" s="134" t="s">
        <v>355</v>
      </c>
      <c r="G133" s="617" t="str">
        <f>CONCATENATE("= ",TEXT(E132,"0.000"),"  lb NO2/MMBtu x 1,030 MMBtu/MMscf")</f>
        <v>= 0.037  lb NO2/MMBtu x 1,030 MMBtu/MMscf</v>
      </c>
      <c r="H133" s="613"/>
      <c r="I133" s="613"/>
      <c r="J133" s="613"/>
      <c r="K133" s="613"/>
      <c r="L133" s="613"/>
      <c r="M133" s="613"/>
      <c r="N133" s="43"/>
    </row>
    <row r="134" spans="1:14" ht="15" customHeight="1" x14ac:dyDescent="0.35">
      <c r="B134" s="73"/>
      <c r="C134" s="73"/>
      <c r="D134" s="73"/>
      <c r="E134" s="73"/>
      <c r="F134" s="73"/>
      <c r="G134" s="73"/>
      <c r="H134" s="73"/>
      <c r="I134" s="73"/>
      <c r="J134" s="73"/>
      <c r="K134" s="73"/>
      <c r="L134" s="73"/>
      <c r="M134" s="73"/>
    </row>
    <row r="135" spans="1:14" x14ac:dyDescent="0.35">
      <c r="A135" s="74" t="s">
        <v>1021</v>
      </c>
      <c r="B135" s="74"/>
      <c r="C135" s="75"/>
      <c r="M135" s="36"/>
      <c r="N135" s="36"/>
    </row>
    <row r="136" spans="1:14" s="54" customFormat="1" ht="40.5" customHeight="1" x14ac:dyDescent="0.35">
      <c r="A136" s="54" t="s">
        <v>91</v>
      </c>
      <c r="B136" s="606" t="s">
        <v>543</v>
      </c>
      <c r="C136" s="606"/>
      <c r="D136" s="606"/>
      <c r="E136" s="606"/>
      <c r="F136" s="606"/>
      <c r="G136" s="606"/>
      <c r="H136" s="606"/>
      <c r="I136" s="606"/>
      <c r="J136" s="606"/>
      <c r="K136" s="606"/>
      <c r="L136" s="606"/>
      <c r="M136" s="606"/>
      <c r="N136" s="59"/>
    </row>
    <row r="137" spans="1:14" ht="15" customHeight="1" x14ac:dyDescent="0.35">
      <c r="D137" s="76"/>
      <c r="E137" s="78"/>
      <c r="F137" s="78"/>
    </row>
    <row r="138" spans="1:14" s="44" customFormat="1" ht="15.75" customHeight="1" x14ac:dyDescent="0.35">
      <c r="A138" s="72" t="s">
        <v>1022</v>
      </c>
      <c r="B138" s="50"/>
      <c r="C138" s="72"/>
      <c r="D138" s="72"/>
      <c r="E138" s="42"/>
      <c r="F138" s="42"/>
      <c r="G138" s="42"/>
      <c r="H138" s="42"/>
      <c r="I138" s="42"/>
      <c r="J138" s="42"/>
      <c r="K138" s="42"/>
      <c r="L138" s="42"/>
      <c r="M138" s="42"/>
      <c r="N138" s="42"/>
    </row>
    <row r="139" spans="1:14" ht="15" customHeight="1" x14ac:dyDescent="0.35"/>
    <row r="140" spans="1:14" ht="15" customHeight="1" x14ac:dyDescent="0.35">
      <c r="A140" s="74" t="s">
        <v>1023</v>
      </c>
      <c r="B140" s="74"/>
      <c r="C140" s="75"/>
    </row>
    <row r="141" spans="1:14" s="54" customFormat="1" ht="18" customHeight="1" x14ac:dyDescent="0.35">
      <c r="A141" s="54" t="s">
        <v>91</v>
      </c>
      <c r="B141" s="601" t="s">
        <v>135</v>
      </c>
      <c r="C141" s="601"/>
      <c r="D141" s="601"/>
      <c r="E141" s="601"/>
      <c r="F141" s="601"/>
      <c r="G141" s="601"/>
      <c r="H141" s="601"/>
      <c r="I141" s="601"/>
      <c r="J141" s="601"/>
      <c r="K141" s="601"/>
      <c r="L141" s="601"/>
      <c r="M141" s="601"/>
      <c r="N141" s="59"/>
    </row>
    <row r="142" spans="1:14" ht="15" customHeight="1" x14ac:dyDescent="0.35">
      <c r="A142" s="74"/>
      <c r="B142" s="74"/>
      <c r="C142" s="75"/>
    </row>
    <row r="143" spans="1:14" ht="53.25" customHeight="1" x14ac:dyDescent="0.3">
      <c r="D143" s="153" t="s">
        <v>402</v>
      </c>
      <c r="E143" s="154"/>
      <c r="F143" s="154"/>
      <c r="G143" s="154"/>
      <c r="I143" s="155" t="s">
        <v>137</v>
      </c>
      <c r="J143" s="155" t="s">
        <v>138</v>
      </c>
      <c r="K143" s="602" t="s">
        <v>139</v>
      </c>
      <c r="L143" s="581"/>
      <c r="M143" s="153"/>
    </row>
    <row r="144" spans="1:14" ht="15" customHeight="1" x14ac:dyDescent="0.35">
      <c r="B144" s="90" t="s">
        <v>140</v>
      </c>
      <c r="C144" s="90"/>
      <c r="D144" s="156" t="s">
        <v>141</v>
      </c>
      <c r="E144" s="157" t="s">
        <v>142</v>
      </c>
      <c r="F144" s="158"/>
      <c r="G144" s="158"/>
      <c r="H144" s="159"/>
      <c r="I144" s="160" t="s">
        <v>143</v>
      </c>
      <c r="J144" s="160" t="s">
        <v>144</v>
      </c>
      <c r="K144" s="160" t="s">
        <v>145</v>
      </c>
      <c r="L144" s="156" t="s">
        <v>146</v>
      </c>
      <c r="M144" s="208"/>
    </row>
    <row r="145" spans="2:13" ht="15" customHeight="1" x14ac:dyDescent="0.35">
      <c r="B145" s="33" t="s">
        <v>152</v>
      </c>
      <c r="D145" s="78">
        <f>$E$33</f>
        <v>2.0473000683527001E-2</v>
      </c>
      <c r="E145" s="76" t="s">
        <v>118</v>
      </c>
      <c r="F145" s="169" t="s">
        <v>508</v>
      </c>
      <c r="G145" s="80"/>
      <c r="I145" s="170">
        <f>$G$11</f>
        <v>34.375</v>
      </c>
      <c r="J145" s="171">
        <f>$G$12</f>
        <v>301125</v>
      </c>
      <c r="K145" s="172">
        <f>D145*I145</f>
        <v>0.7037593984962407</v>
      </c>
      <c r="L145" s="172">
        <f>D145*$J$145/2000</f>
        <v>3.0824661654135337</v>
      </c>
      <c r="M145" s="172"/>
    </row>
    <row r="146" spans="2:13" ht="15" customHeight="1" x14ac:dyDescent="0.35">
      <c r="B146" s="33" t="s">
        <v>154</v>
      </c>
      <c r="D146" s="78">
        <f>$E$45</f>
        <v>2.4294627477785373E-2</v>
      </c>
      <c r="E146" s="78" t="s">
        <v>118</v>
      </c>
      <c r="F146" s="169" t="s">
        <v>169</v>
      </c>
      <c r="G146" s="172"/>
      <c r="I146" s="170">
        <f>$G$11</f>
        <v>34.375</v>
      </c>
      <c r="J146" s="171">
        <f t="shared" ref="J146:J162" si="0">$G$12</f>
        <v>301125</v>
      </c>
      <c r="K146" s="172">
        <f>D146*I146</f>
        <v>0.83512781954887216</v>
      </c>
      <c r="L146" s="172">
        <f>D146*$J$146/2000</f>
        <v>3.6578598496240602</v>
      </c>
      <c r="M146" s="172"/>
    </row>
    <row r="147" spans="2:13" ht="15" customHeight="1" x14ac:dyDescent="0.35">
      <c r="B147" s="33" t="s">
        <v>156</v>
      </c>
      <c r="D147" s="78">
        <f>$E$46</f>
        <v>2.2929760765550238E-2</v>
      </c>
      <c r="E147" s="76" t="s">
        <v>118</v>
      </c>
      <c r="F147" s="169" t="s">
        <v>169</v>
      </c>
      <c r="G147" s="172"/>
      <c r="I147" s="170">
        <f>$G$11</f>
        <v>34.375</v>
      </c>
      <c r="J147" s="171">
        <f t="shared" si="0"/>
        <v>301125</v>
      </c>
      <c r="K147" s="172">
        <f>D147*I147</f>
        <v>0.78821052631578947</v>
      </c>
      <c r="L147" s="172">
        <f>D147*$J$147/2000</f>
        <v>3.4523621052631581</v>
      </c>
      <c r="M147" s="172"/>
    </row>
    <row r="148" spans="2:13" ht="15" customHeight="1" x14ac:dyDescent="0.35">
      <c r="B148" s="33" t="s">
        <v>265</v>
      </c>
      <c r="D148" s="78">
        <f>$E$54</f>
        <v>9.3329109287669465E-2</v>
      </c>
      <c r="E148" s="76" t="s">
        <v>118</v>
      </c>
      <c r="F148" s="175" t="s">
        <v>544</v>
      </c>
      <c r="G148" s="80"/>
      <c r="I148" s="170">
        <f>$G$11</f>
        <v>34.375</v>
      </c>
      <c r="J148" s="171">
        <f t="shared" si="0"/>
        <v>301125</v>
      </c>
      <c r="K148" s="172">
        <f>D148*I148</f>
        <v>3.208188131763638</v>
      </c>
      <c r="L148" s="172">
        <f>D148*$J$148/2000</f>
        <v>14.051864017124734</v>
      </c>
      <c r="M148" s="172"/>
    </row>
    <row r="149" spans="2:13" ht="15" customHeight="1" x14ac:dyDescent="0.35">
      <c r="B149" s="33" t="str">
        <f>Decoater!B296</f>
        <v>Antimony</v>
      </c>
      <c r="D149" s="113">
        <f t="shared" ref="D149:D162" si="1">E73</f>
        <v>3.8079781271360226E-7</v>
      </c>
      <c r="E149" s="76" t="s">
        <v>118</v>
      </c>
      <c r="F149" s="175" t="s">
        <v>409</v>
      </c>
      <c r="G149" s="80"/>
      <c r="I149" s="170">
        <f t="shared" ref="I149:I162" si="2">$G$11</f>
        <v>34.375</v>
      </c>
      <c r="J149" s="171">
        <f t="shared" si="0"/>
        <v>301125</v>
      </c>
      <c r="K149" s="306">
        <f t="shared" ref="K149:K162" si="3">D149*I149</f>
        <v>1.3089924812030077E-5</v>
      </c>
      <c r="L149" s="306">
        <f>D149*$J149/2000</f>
        <v>5.7333870676691736E-5</v>
      </c>
      <c r="M149" s="172"/>
    </row>
    <row r="150" spans="2:13" ht="15" customHeight="1" x14ac:dyDescent="0.35">
      <c r="B150" s="33" t="str">
        <f>Decoater!B297</f>
        <v>Arsenic</v>
      </c>
      <c r="D150" s="113">
        <f t="shared" si="1"/>
        <v>3.8898701298701296E-8</v>
      </c>
      <c r="E150" s="76" t="s">
        <v>118</v>
      </c>
      <c r="F150" s="175" t="s">
        <v>409</v>
      </c>
      <c r="G150" s="80"/>
      <c r="I150" s="170">
        <f t="shared" si="2"/>
        <v>34.375</v>
      </c>
      <c r="J150" s="171">
        <f t="shared" si="0"/>
        <v>301125</v>
      </c>
      <c r="K150" s="306">
        <f t="shared" si="3"/>
        <v>1.337142857142857E-6</v>
      </c>
      <c r="L150" s="306">
        <f t="shared" ref="L150:L161" si="4">D150*$J150/2000</f>
        <v>5.8566857142857134E-6</v>
      </c>
      <c r="M150" s="172"/>
    </row>
    <row r="151" spans="2:13" ht="15" customHeight="1" x14ac:dyDescent="0.35">
      <c r="B151" s="33" t="str">
        <f>Decoater!B298</f>
        <v>Beryllium</v>
      </c>
      <c r="D151" s="113">
        <f t="shared" si="1"/>
        <v>1.0236500341763499E-8</v>
      </c>
      <c r="E151" s="76" t="s">
        <v>118</v>
      </c>
      <c r="F151" s="175" t="s">
        <v>409</v>
      </c>
      <c r="G151" s="80"/>
      <c r="I151" s="170">
        <f t="shared" si="2"/>
        <v>34.375</v>
      </c>
      <c r="J151" s="171">
        <f t="shared" si="0"/>
        <v>301125</v>
      </c>
      <c r="K151" s="306">
        <f t="shared" si="3"/>
        <v>3.5187969924812027E-7</v>
      </c>
      <c r="L151" s="306">
        <f t="shared" si="4"/>
        <v>1.5412330827067669E-6</v>
      </c>
      <c r="M151" s="172"/>
    </row>
    <row r="152" spans="2:13" ht="15" customHeight="1" x14ac:dyDescent="0.35">
      <c r="B152" s="33" t="str">
        <f>Decoater!B299</f>
        <v>Cadmium</v>
      </c>
      <c r="D152" s="113">
        <f t="shared" si="1"/>
        <v>2.743382091592618E-7</v>
      </c>
      <c r="E152" s="76" t="s">
        <v>118</v>
      </c>
      <c r="F152" s="175" t="s">
        <v>409</v>
      </c>
      <c r="G152" s="80"/>
      <c r="I152" s="170">
        <f t="shared" si="2"/>
        <v>34.375</v>
      </c>
      <c r="J152" s="171">
        <f t="shared" si="0"/>
        <v>301125</v>
      </c>
      <c r="K152" s="306">
        <f t="shared" si="3"/>
        <v>9.4303759398496253E-6</v>
      </c>
      <c r="L152" s="306">
        <f t="shared" si="4"/>
        <v>4.1305046616541355E-5</v>
      </c>
      <c r="M152" s="172"/>
    </row>
    <row r="153" spans="2:13" ht="15" customHeight="1" x14ac:dyDescent="0.35">
      <c r="B153" s="33" t="str">
        <f>Decoater!B300</f>
        <v>Chromium III</v>
      </c>
      <c r="D153" s="113">
        <f t="shared" si="1"/>
        <v>2.2520300751879699E-7</v>
      </c>
      <c r="E153" s="76" t="s">
        <v>118</v>
      </c>
      <c r="F153" s="175" t="s">
        <v>409</v>
      </c>
      <c r="G153" s="80"/>
      <c r="I153" s="170">
        <f t="shared" si="2"/>
        <v>34.375</v>
      </c>
      <c r="J153" s="171">
        <f t="shared" si="0"/>
        <v>301125</v>
      </c>
      <c r="K153" s="306">
        <f t="shared" si="3"/>
        <v>7.7413533834586473E-6</v>
      </c>
      <c r="L153" s="306">
        <f t="shared" si="4"/>
        <v>3.3907127819548876E-5</v>
      </c>
      <c r="M153" s="172"/>
    </row>
    <row r="154" spans="2:13" ht="15" customHeight="1" x14ac:dyDescent="0.35">
      <c r="B154" s="33" t="str">
        <f>Decoater!B301</f>
        <v>Chromium VI</v>
      </c>
      <c r="D154" s="113">
        <f t="shared" si="1"/>
        <v>4.0946001367054005E-9</v>
      </c>
      <c r="E154" s="76" t="s">
        <v>118</v>
      </c>
      <c r="F154" s="175" t="s">
        <v>409</v>
      </c>
      <c r="G154" s="80"/>
      <c r="I154" s="170">
        <f t="shared" si="2"/>
        <v>34.375</v>
      </c>
      <c r="J154" s="171">
        <f t="shared" si="0"/>
        <v>301125</v>
      </c>
      <c r="K154" s="306">
        <f t="shared" si="3"/>
        <v>1.4075187969924814E-7</v>
      </c>
      <c r="L154" s="306">
        <f t="shared" si="4"/>
        <v>6.164932330827069E-7</v>
      </c>
      <c r="M154" s="172"/>
    </row>
    <row r="155" spans="2:13" ht="15" customHeight="1" x14ac:dyDescent="0.35">
      <c r="B155" s="33" t="str">
        <f>Decoater!B302</f>
        <v>Cobalt</v>
      </c>
      <c r="D155" s="113">
        <f t="shared" si="1"/>
        <v>2.6614900888585103E-8</v>
      </c>
      <c r="E155" s="76" t="s">
        <v>118</v>
      </c>
      <c r="F155" s="175" t="s">
        <v>409</v>
      </c>
      <c r="G155" s="80"/>
      <c r="I155" s="170">
        <f t="shared" si="2"/>
        <v>34.375</v>
      </c>
      <c r="J155" s="171">
        <f t="shared" si="0"/>
        <v>301125</v>
      </c>
      <c r="K155" s="306">
        <f t="shared" si="3"/>
        <v>9.148872180451129E-7</v>
      </c>
      <c r="L155" s="306">
        <f t="shared" si="4"/>
        <v>4.0072060150375945E-6</v>
      </c>
      <c r="M155" s="172"/>
    </row>
    <row r="156" spans="2:13" ht="15" customHeight="1" x14ac:dyDescent="0.35">
      <c r="B156" s="33" t="str">
        <f>Decoater!B303</f>
        <v>Lead</v>
      </c>
      <c r="D156" s="113">
        <f t="shared" si="1"/>
        <v>6.6946712235133292E-7</v>
      </c>
      <c r="E156" s="76" t="s">
        <v>118</v>
      </c>
      <c r="F156" s="175" t="s">
        <v>409</v>
      </c>
      <c r="G156" s="80"/>
      <c r="I156" s="170">
        <f t="shared" si="2"/>
        <v>34.375</v>
      </c>
      <c r="J156" s="171">
        <f t="shared" si="0"/>
        <v>301125</v>
      </c>
      <c r="K156" s="306">
        <f t="shared" si="3"/>
        <v>2.301293233082707E-5</v>
      </c>
      <c r="L156" s="306">
        <f t="shared" si="4"/>
        <v>1.0079664360902256E-4</v>
      </c>
      <c r="M156" s="172"/>
    </row>
    <row r="157" spans="2:13" ht="15" customHeight="1" x14ac:dyDescent="0.35">
      <c r="B157" s="33" t="str">
        <f>Decoater!B304</f>
        <v>Manganese</v>
      </c>
      <c r="D157" s="113">
        <f t="shared" si="1"/>
        <v>2.0677730690362271E-6</v>
      </c>
      <c r="E157" s="76" t="s">
        <v>118</v>
      </c>
      <c r="F157" s="175" t="s">
        <v>409</v>
      </c>
      <c r="G157" s="80"/>
      <c r="I157" s="170">
        <f t="shared" si="2"/>
        <v>34.375</v>
      </c>
      <c r="J157" s="171">
        <f t="shared" si="0"/>
        <v>301125</v>
      </c>
      <c r="K157" s="306">
        <f t="shared" si="3"/>
        <v>7.1079699248120305E-5</v>
      </c>
      <c r="L157" s="306">
        <f t="shared" si="4"/>
        <v>3.1132908270676695E-4</v>
      </c>
      <c r="M157" s="172"/>
    </row>
    <row r="158" spans="2:13" ht="15" customHeight="1" x14ac:dyDescent="0.35">
      <c r="B158" s="33" t="str">
        <f>Decoater!B305</f>
        <v>Mercury, elemental</v>
      </c>
      <c r="D158" s="113">
        <f t="shared" si="1"/>
        <v>3.9103431305536573E-9</v>
      </c>
      <c r="E158" s="76" t="s">
        <v>118</v>
      </c>
      <c r="F158" s="175" t="s">
        <v>409</v>
      </c>
      <c r="G158" s="80"/>
      <c r="I158" s="170">
        <f t="shared" si="2"/>
        <v>34.375</v>
      </c>
      <c r="J158" s="171">
        <f t="shared" si="0"/>
        <v>301125</v>
      </c>
      <c r="K158" s="306">
        <f t="shared" si="3"/>
        <v>1.3441804511278197E-7</v>
      </c>
      <c r="L158" s="306">
        <f t="shared" si="4"/>
        <v>5.8875103759398496E-7</v>
      </c>
      <c r="M158" s="172"/>
    </row>
    <row r="159" spans="2:13" ht="15" customHeight="1" x14ac:dyDescent="0.35">
      <c r="B159" s="33" t="str">
        <f>Decoater!B306</f>
        <v>Mercury, gaseous</v>
      </c>
      <c r="D159" s="113">
        <f t="shared" si="1"/>
        <v>4.9135201640464806E-10</v>
      </c>
      <c r="E159" s="76" t="s">
        <v>118</v>
      </c>
      <c r="F159" s="175" t="s">
        <v>409</v>
      </c>
      <c r="G159" s="80"/>
      <c r="I159" s="170">
        <f t="shared" si="2"/>
        <v>34.375</v>
      </c>
      <c r="J159" s="171">
        <f t="shared" si="0"/>
        <v>301125</v>
      </c>
      <c r="K159" s="306">
        <f t="shared" si="3"/>
        <v>1.6890225563909776E-8</v>
      </c>
      <c r="L159" s="306">
        <f t="shared" si="4"/>
        <v>7.3979187969924822E-8</v>
      </c>
      <c r="M159" s="172"/>
    </row>
    <row r="160" spans="2:13" ht="15" customHeight="1" x14ac:dyDescent="0.35">
      <c r="B160" s="33" t="str">
        <f>Decoater!B307</f>
        <v>Mercury, particulate</v>
      </c>
      <c r="D160" s="113">
        <f t="shared" si="1"/>
        <v>4.9135201640464806E-10</v>
      </c>
      <c r="E160" s="76" t="s">
        <v>118</v>
      </c>
      <c r="F160" s="175" t="s">
        <v>409</v>
      </c>
      <c r="G160" s="80"/>
      <c r="I160" s="170">
        <f t="shared" si="2"/>
        <v>34.375</v>
      </c>
      <c r="J160" s="171">
        <f t="shared" si="0"/>
        <v>301125</v>
      </c>
      <c r="K160" s="306">
        <f t="shared" si="3"/>
        <v>1.6890225563909776E-8</v>
      </c>
      <c r="L160" s="306">
        <f t="shared" si="4"/>
        <v>7.3979187969924822E-8</v>
      </c>
      <c r="M160" s="172"/>
    </row>
    <row r="161" spans="1:13" ht="15" customHeight="1" x14ac:dyDescent="0.35">
      <c r="B161" s="33" t="str">
        <f>Decoater!B308</f>
        <v>Nickel</v>
      </c>
      <c r="D161" s="113">
        <f t="shared" si="1"/>
        <v>2.6614900888585097E-7</v>
      </c>
      <c r="E161" s="76" t="s">
        <v>118</v>
      </c>
      <c r="F161" s="175" t="s">
        <v>409</v>
      </c>
      <c r="G161" s="80"/>
      <c r="I161" s="170">
        <f t="shared" si="2"/>
        <v>34.375</v>
      </c>
      <c r="J161" s="171">
        <f t="shared" si="0"/>
        <v>301125</v>
      </c>
      <c r="K161" s="306">
        <f t="shared" si="3"/>
        <v>9.1488721804511264E-6</v>
      </c>
      <c r="L161" s="306">
        <f t="shared" si="4"/>
        <v>4.007206015037593E-5</v>
      </c>
      <c r="M161" s="172"/>
    </row>
    <row r="162" spans="1:13" ht="15" customHeight="1" x14ac:dyDescent="0.35">
      <c r="B162" s="33" t="str">
        <f>Decoater!B309</f>
        <v>Selenium</v>
      </c>
      <c r="D162" s="113">
        <f t="shared" si="1"/>
        <v>8.3939302802460702E-8</v>
      </c>
      <c r="E162" s="76" t="s">
        <v>118</v>
      </c>
      <c r="F162" s="175" t="s">
        <v>409</v>
      </c>
      <c r="G162" s="80"/>
      <c r="I162" s="170">
        <f t="shared" si="2"/>
        <v>34.375</v>
      </c>
      <c r="J162" s="171">
        <f t="shared" si="0"/>
        <v>301125</v>
      </c>
      <c r="K162" s="306">
        <f t="shared" si="3"/>
        <v>2.8854135338345864E-6</v>
      </c>
      <c r="L162" s="306">
        <f>D162*$J162/2000</f>
        <v>1.263811127819549E-5</v>
      </c>
      <c r="M162" s="172"/>
    </row>
    <row r="163" spans="1:13" ht="15" customHeight="1" x14ac:dyDescent="0.35">
      <c r="B163" s="33" t="s">
        <v>263</v>
      </c>
      <c r="D163" s="197">
        <f>$E$98</f>
        <v>0.208046239873907</v>
      </c>
      <c r="E163" s="76" t="s">
        <v>118</v>
      </c>
      <c r="F163" s="175" t="s">
        <v>510</v>
      </c>
      <c r="G163" s="172"/>
      <c r="I163" s="170">
        <f>$G$11</f>
        <v>34.375</v>
      </c>
      <c r="J163" s="171">
        <f>$G$12</f>
        <v>301125</v>
      </c>
      <c r="K163" s="172">
        <f>D163*I163</f>
        <v>7.1515894956655526</v>
      </c>
      <c r="L163" s="172">
        <f>D163*$J$163/2000</f>
        <v>31.323961991015125</v>
      </c>
      <c r="M163" s="172"/>
    </row>
    <row r="164" spans="1:13" ht="15" customHeight="1" x14ac:dyDescent="0.35">
      <c r="A164" s="74"/>
      <c r="B164" s="74"/>
      <c r="C164" s="75"/>
    </row>
    <row r="165" spans="1:13" ht="15" customHeight="1" x14ac:dyDescent="0.35">
      <c r="A165" s="74" t="s">
        <v>1024</v>
      </c>
      <c r="B165" s="74"/>
      <c r="C165" s="75"/>
    </row>
    <row r="166" spans="1:13" ht="15" customHeight="1" x14ac:dyDescent="0.35">
      <c r="A166" s="74"/>
      <c r="B166" s="74"/>
      <c r="C166" s="75"/>
    </row>
    <row r="167" spans="1:13" ht="53.25" customHeight="1" x14ac:dyDescent="0.3">
      <c r="D167" s="153" t="s">
        <v>402</v>
      </c>
      <c r="E167" s="154"/>
      <c r="F167" s="154"/>
      <c r="G167" s="154"/>
      <c r="I167" s="155" t="s">
        <v>137</v>
      </c>
      <c r="J167" s="155" t="s">
        <v>138</v>
      </c>
      <c r="K167" s="602" t="s">
        <v>139</v>
      </c>
      <c r="L167" s="581"/>
      <c r="M167" s="153"/>
    </row>
    <row r="168" spans="1:13" ht="15" customHeight="1" x14ac:dyDescent="0.35">
      <c r="B168" s="90" t="s">
        <v>140</v>
      </c>
      <c r="C168" s="90"/>
      <c r="D168" s="156" t="s">
        <v>373</v>
      </c>
      <c r="E168" s="157" t="s">
        <v>142</v>
      </c>
      <c r="F168" s="158"/>
      <c r="G168" s="158"/>
      <c r="H168" s="159"/>
      <c r="I168" s="160" t="s">
        <v>414</v>
      </c>
      <c r="J168" s="160" t="s">
        <v>415</v>
      </c>
      <c r="K168" s="160" t="s">
        <v>145</v>
      </c>
      <c r="L168" s="156" t="s">
        <v>146</v>
      </c>
      <c r="M168" s="208"/>
    </row>
    <row r="169" spans="1:13" ht="15" customHeight="1" x14ac:dyDescent="0.35">
      <c r="B169" s="33" t="s">
        <v>261</v>
      </c>
      <c r="D169" s="467">
        <f>E111</f>
        <v>66.731836946770258</v>
      </c>
      <c r="E169" s="76" t="s">
        <v>355</v>
      </c>
      <c r="F169" s="175" t="s">
        <v>510</v>
      </c>
      <c r="G169" s="80"/>
      <c r="I169" s="181">
        <f>$G$18</f>
        <v>0.03</v>
      </c>
      <c r="J169" s="170">
        <f>$G$20</f>
        <v>69.204000000000008</v>
      </c>
      <c r="K169" s="182">
        <f>I169*D169</f>
        <v>2.0019551084031075</v>
      </c>
      <c r="L169" s="172">
        <f>D169*J169/2000</f>
        <v>2.3090550220321449</v>
      </c>
      <c r="M169" s="172"/>
    </row>
    <row r="170" spans="1:13" ht="15" customHeight="1" x14ac:dyDescent="0.35">
      <c r="B170" s="33" t="s">
        <v>518</v>
      </c>
      <c r="D170" s="467">
        <f>E122</f>
        <v>73.853416383777358</v>
      </c>
      <c r="E170" s="76" t="s">
        <v>355</v>
      </c>
      <c r="F170" s="175" t="s">
        <v>510</v>
      </c>
      <c r="G170" s="80"/>
      <c r="I170" s="181">
        <f>$G$18</f>
        <v>0.03</v>
      </c>
      <c r="J170" s="170">
        <f>$G$20</f>
        <v>69.204000000000008</v>
      </c>
      <c r="K170" s="172">
        <f>D170*I170</f>
        <v>2.2156024915133208</v>
      </c>
      <c r="L170" s="182" t="s">
        <v>88</v>
      </c>
      <c r="M170" s="182"/>
    </row>
    <row r="171" spans="1:13" ht="15" customHeight="1" x14ac:dyDescent="0.35">
      <c r="B171" s="33" t="s">
        <v>519</v>
      </c>
      <c r="D171" s="467">
        <f>$E$133</f>
        <v>36.926708191888679</v>
      </c>
      <c r="E171" s="78" t="s">
        <v>355</v>
      </c>
      <c r="F171" s="175" t="s">
        <v>510</v>
      </c>
      <c r="G171" s="172"/>
      <c r="I171" s="181">
        <f t="shared" ref="I171:I210" si="5">$G$18</f>
        <v>0.03</v>
      </c>
      <c r="J171" s="170">
        <f t="shared" ref="J171:J210" si="6">$G$20</f>
        <v>69.204000000000008</v>
      </c>
      <c r="K171" s="182" t="s">
        <v>88</v>
      </c>
      <c r="L171" s="172">
        <f t="shared" ref="L171:L178" si="7">D171*J171/2000</f>
        <v>1.2777379568557321</v>
      </c>
      <c r="M171" s="172"/>
    </row>
    <row r="172" spans="1:13" ht="15" customHeight="1" x14ac:dyDescent="0.35">
      <c r="B172" s="33" t="s">
        <v>264</v>
      </c>
      <c r="D172" s="492">
        <v>0.6</v>
      </c>
      <c r="E172" s="76" t="s">
        <v>355</v>
      </c>
      <c r="F172" s="175" t="s">
        <v>417</v>
      </c>
      <c r="G172" s="172"/>
      <c r="I172" s="181">
        <f t="shared" si="5"/>
        <v>0.03</v>
      </c>
      <c r="J172" s="170">
        <f t="shared" si="6"/>
        <v>69.204000000000008</v>
      </c>
      <c r="K172" s="178">
        <f t="shared" ref="K172:K178" si="8">D172*I172</f>
        <v>1.7999999999999999E-2</v>
      </c>
      <c r="L172" s="178">
        <f t="shared" si="7"/>
        <v>2.0761200000000004E-2</v>
      </c>
      <c r="M172" s="172"/>
    </row>
    <row r="173" spans="1:13" ht="15" customHeight="1" x14ac:dyDescent="0.35">
      <c r="B173" s="33" t="s">
        <v>364</v>
      </c>
      <c r="D173" s="488">
        <f>GHG_NG_CO2</f>
        <v>116977.27631529604</v>
      </c>
      <c r="E173" s="76" t="s">
        <v>355</v>
      </c>
      <c r="F173" s="175" t="s">
        <v>520</v>
      </c>
      <c r="G173" s="172"/>
      <c r="I173" s="181">
        <f t="shared" si="5"/>
        <v>0.03</v>
      </c>
      <c r="J173" s="170">
        <f t="shared" si="6"/>
        <v>69.204000000000008</v>
      </c>
      <c r="K173" s="186">
        <f t="shared" si="8"/>
        <v>3509.3182894588813</v>
      </c>
      <c r="L173" s="186">
        <f t="shared" si="7"/>
        <v>4047.6477150618744</v>
      </c>
      <c r="M173" s="186"/>
    </row>
    <row r="174" spans="1:13" ht="15" customHeight="1" x14ac:dyDescent="0.35">
      <c r="B174" s="33" t="s">
        <v>367</v>
      </c>
      <c r="D174" s="468">
        <f>GHG_NG_CH4</f>
        <v>2.2046226218487757</v>
      </c>
      <c r="E174" s="76" t="s">
        <v>355</v>
      </c>
      <c r="F174" s="175" t="s">
        <v>521</v>
      </c>
      <c r="G174" s="172"/>
      <c r="I174" s="181">
        <f t="shared" si="5"/>
        <v>0.03</v>
      </c>
      <c r="J174" s="170">
        <f t="shared" si="6"/>
        <v>69.204000000000008</v>
      </c>
      <c r="K174" s="178">
        <f t="shared" si="8"/>
        <v>6.6138678655463273E-2</v>
      </c>
      <c r="L174" s="178">
        <f t="shared" si="7"/>
        <v>7.6284351961211347E-2</v>
      </c>
      <c r="M174" s="172"/>
    </row>
    <row r="175" spans="1:13" ht="15" customHeight="1" x14ac:dyDescent="0.35">
      <c r="B175" s="33" t="s">
        <v>369</v>
      </c>
      <c r="D175" s="489">
        <f>GHG_NG_N2O</f>
        <v>0.22046226218487755</v>
      </c>
      <c r="E175" s="76" t="s">
        <v>355</v>
      </c>
      <c r="F175" s="175" t="s">
        <v>521</v>
      </c>
      <c r="G175" s="172"/>
      <c r="I175" s="181">
        <f t="shared" si="5"/>
        <v>0.03</v>
      </c>
      <c r="J175" s="170">
        <f t="shared" si="6"/>
        <v>69.204000000000008</v>
      </c>
      <c r="K175" s="176">
        <f t="shared" si="8"/>
        <v>6.6138678655463263E-3</v>
      </c>
      <c r="L175" s="306">
        <f t="shared" si="7"/>
        <v>7.6284351961211343E-3</v>
      </c>
      <c r="M175" s="178"/>
    </row>
    <row r="176" spans="1:13" ht="15" customHeight="1" x14ac:dyDescent="0.35">
      <c r="B176" s="33" t="s">
        <v>266</v>
      </c>
      <c r="D176" s="488">
        <f>GHG_NG_CO2e</f>
        <v>117098.08963497335</v>
      </c>
      <c r="E176" s="76" t="s">
        <v>355</v>
      </c>
      <c r="F176" s="175" t="s">
        <v>522</v>
      </c>
      <c r="G176" s="172"/>
      <c r="I176" s="181">
        <f t="shared" si="5"/>
        <v>0.03</v>
      </c>
      <c r="J176" s="170">
        <f t="shared" si="6"/>
        <v>69.204000000000008</v>
      </c>
      <c r="K176" s="186">
        <f t="shared" si="8"/>
        <v>3512.9426890492005</v>
      </c>
      <c r="L176" s="186">
        <f t="shared" si="7"/>
        <v>4051.8280975493485</v>
      </c>
      <c r="M176" s="186"/>
    </row>
    <row r="177" spans="1:13" ht="15" customHeight="1" x14ac:dyDescent="0.35">
      <c r="B177" s="33" t="s">
        <v>186</v>
      </c>
      <c r="D177" s="490">
        <f>Pb_NG</f>
        <v>5.0000000000000001E-4</v>
      </c>
      <c r="E177" s="76" t="s">
        <v>355</v>
      </c>
      <c r="F177" s="175" t="s">
        <v>419</v>
      </c>
      <c r="G177" s="172"/>
      <c r="I177" s="181">
        <f t="shared" si="5"/>
        <v>0.03</v>
      </c>
      <c r="J177" s="170">
        <f t="shared" si="6"/>
        <v>69.204000000000008</v>
      </c>
      <c r="K177" s="306">
        <f t="shared" si="8"/>
        <v>1.5E-5</v>
      </c>
      <c r="L177" s="306">
        <f t="shared" si="7"/>
        <v>1.7301000000000003E-5</v>
      </c>
      <c r="M177" s="186"/>
    </row>
    <row r="178" spans="1:13" ht="15" customHeight="1" x14ac:dyDescent="0.35">
      <c r="A178" s="48"/>
      <c r="B178" s="33" t="str">
        <f>Decoater!B348</f>
        <v>Acenaphthene</v>
      </c>
      <c r="D178" s="112">
        <f>Decoater!D348</f>
        <v>1.7999999999999999E-6</v>
      </c>
      <c r="E178" s="113" t="str">
        <f>Decoater!E348</f>
        <v>lb/MMscf</v>
      </c>
      <c r="F178" s="175" t="str">
        <f>Decoater!F348</f>
        <v>AP-42 Tables 1.4-3 &amp; 1.4-4</v>
      </c>
      <c r="G178" s="48"/>
      <c r="I178" s="181">
        <f t="shared" si="5"/>
        <v>0.03</v>
      </c>
      <c r="J178" s="170">
        <f t="shared" si="6"/>
        <v>69.204000000000008</v>
      </c>
      <c r="K178" s="306">
        <f t="shared" si="8"/>
        <v>5.3999999999999994E-8</v>
      </c>
      <c r="L178" s="306">
        <f t="shared" si="7"/>
        <v>6.2283599999999995E-8</v>
      </c>
      <c r="M178" s="186"/>
    </row>
    <row r="179" spans="1:13" ht="15" customHeight="1" x14ac:dyDescent="0.35">
      <c r="A179" s="48"/>
      <c r="B179" s="33" t="str">
        <f>Decoater!B349</f>
        <v>Acenaphthylene</v>
      </c>
      <c r="D179" s="112">
        <f>Decoater!D349</f>
        <v>1.7999999999999999E-6</v>
      </c>
      <c r="E179" s="113" t="str">
        <f>Decoater!E349</f>
        <v>lb/MMscf</v>
      </c>
      <c r="F179" s="175" t="str">
        <f>Decoater!F349</f>
        <v>AP-42 Tables 1.4-3 &amp; 1.4-4</v>
      </c>
      <c r="G179" s="48"/>
      <c r="I179" s="181">
        <f t="shared" si="5"/>
        <v>0.03</v>
      </c>
      <c r="J179" s="170">
        <f t="shared" si="6"/>
        <v>69.204000000000008</v>
      </c>
      <c r="K179" s="306">
        <f t="shared" ref="K179:K209" si="9">D179*I179</f>
        <v>5.3999999999999994E-8</v>
      </c>
      <c r="L179" s="306">
        <f t="shared" ref="L179:L209" si="10">D179*J179/2000</f>
        <v>6.2283599999999995E-8</v>
      </c>
      <c r="M179" s="186"/>
    </row>
    <row r="180" spans="1:13" ht="15" customHeight="1" x14ac:dyDescent="0.35">
      <c r="A180" s="48"/>
      <c r="B180" s="33" t="str">
        <f>Decoater!B350</f>
        <v>Anthracene</v>
      </c>
      <c r="D180" s="112">
        <f>Decoater!D350</f>
        <v>2.3999999999999999E-6</v>
      </c>
      <c r="E180" s="113" t="str">
        <f>Decoater!E350</f>
        <v>lb/MMscf</v>
      </c>
      <c r="F180" s="175" t="str">
        <f>Decoater!F350</f>
        <v>AP-42 Tables 1.4-3 &amp; 1.4-4</v>
      </c>
      <c r="G180" s="48"/>
      <c r="I180" s="181">
        <f t="shared" si="5"/>
        <v>0.03</v>
      </c>
      <c r="J180" s="170">
        <f t="shared" si="6"/>
        <v>69.204000000000008</v>
      </c>
      <c r="K180" s="306">
        <f t="shared" si="9"/>
        <v>7.1999999999999996E-8</v>
      </c>
      <c r="L180" s="306">
        <f t="shared" si="10"/>
        <v>8.3044800000000003E-8</v>
      </c>
      <c r="M180" s="186"/>
    </row>
    <row r="181" spans="1:13" ht="15" customHeight="1" x14ac:dyDescent="0.35">
      <c r="A181" s="48"/>
      <c r="B181" s="33" t="str">
        <f>Decoater!B351</f>
        <v>Arsenic compounds</v>
      </c>
      <c r="D181" s="112">
        <f>Decoater!D351</f>
        <v>2.0000000000000001E-4</v>
      </c>
      <c r="E181" s="113" t="str">
        <f>Decoater!E351</f>
        <v>lb/MMscf</v>
      </c>
      <c r="F181" s="175" t="str">
        <f>Decoater!F351</f>
        <v>AP-42 Tables 1.4-3 &amp; 1.4-4</v>
      </c>
      <c r="G181" s="48"/>
      <c r="I181" s="181">
        <f t="shared" si="5"/>
        <v>0.03</v>
      </c>
      <c r="J181" s="170">
        <f t="shared" si="6"/>
        <v>69.204000000000008</v>
      </c>
      <c r="K181" s="306">
        <f t="shared" si="9"/>
        <v>6.0000000000000002E-6</v>
      </c>
      <c r="L181" s="306">
        <f t="shared" si="10"/>
        <v>6.9204000000000007E-6</v>
      </c>
      <c r="M181" s="186"/>
    </row>
    <row r="182" spans="1:13" ht="15" customHeight="1" x14ac:dyDescent="0.35">
      <c r="A182" s="48"/>
      <c r="B182" s="33" t="str">
        <f>Decoater!B352</f>
        <v>Benzene</v>
      </c>
      <c r="D182" s="112">
        <f>Decoater!D352</f>
        <v>2.0999999999999999E-3</v>
      </c>
      <c r="E182" s="113" t="str">
        <f>Decoater!E352</f>
        <v>lb/MMscf</v>
      </c>
      <c r="F182" s="175" t="str">
        <f>Decoater!F352</f>
        <v>AP-42 Tables 1.4-3 &amp; 1.4-4</v>
      </c>
      <c r="G182" s="48"/>
      <c r="I182" s="181">
        <f t="shared" si="5"/>
        <v>0.03</v>
      </c>
      <c r="J182" s="170">
        <f t="shared" si="6"/>
        <v>69.204000000000008</v>
      </c>
      <c r="K182" s="306">
        <f t="shared" si="9"/>
        <v>6.3E-5</v>
      </c>
      <c r="L182" s="306">
        <f t="shared" si="10"/>
        <v>7.2664199999999995E-5</v>
      </c>
      <c r="M182" s="186"/>
    </row>
    <row r="183" spans="1:13" ht="15" customHeight="1" x14ac:dyDescent="0.35">
      <c r="A183" s="48"/>
      <c r="B183" s="33" t="str">
        <f>Decoater!B353</f>
        <v>Benzo(a)anthracene</v>
      </c>
      <c r="D183" s="112">
        <f>Decoater!D353</f>
        <v>1.7999999999999999E-6</v>
      </c>
      <c r="E183" s="113" t="str">
        <f>Decoater!E353</f>
        <v>lb/MMscf</v>
      </c>
      <c r="F183" s="175" t="str">
        <f>Decoater!F353</f>
        <v>AP-42 Tables 1.4-3 &amp; 1.4-4</v>
      </c>
      <c r="G183" s="48"/>
      <c r="I183" s="181">
        <f t="shared" si="5"/>
        <v>0.03</v>
      </c>
      <c r="J183" s="170">
        <f t="shared" si="6"/>
        <v>69.204000000000008</v>
      </c>
      <c r="K183" s="306">
        <f t="shared" si="9"/>
        <v>5.3999999999999994E-8</v>
      </c>
      <c r="L183" s="306">
        <f t="shared" si="10"/>
        <v>6.2283599999999995E-8</v>
      </c>
      <c r="M183" s="186"/>
    </row>
    <row r="184" spans="1:13" ht="15" customHeight="1" x14ac:dyDescent="0.35">
      <c r="A184" s="48"/>
      <c r="B184" s="33" t="str">
        <f>Decoater!B354</f>
        <v>Benzo(a)pyrene</v>
      </c>
      <c r="D184" s="112">
        <f>Decoater!D354</f>
        <v>1.1999999999999999E-6</v>
      </c>
      <c r="E184" s="113" t="str">
        <f>Decoater!E354</f>
        <v>lb/MMscf</v>
      </c>
      <c r="F184" s="175" t="str">
        <f>Decoater!F354</f>
        <v>AP-42 Tables 1.4-3 &amp; 1.4-4</v>
      </c>
      <c r="G184" s="48"/>
      <c r="I184" s="181">
        <f t="shared" si="5"/>
        <v>0.03</v>
      </c>
      <c r="J184" s="170">
        <f t="shared" si="6"/>
        <v>69.204000000000008</v>
      </c>
      <c r="K184" s="306">
        <f t="shared" si="9"/>
        <v>3.5999999999999998E-8</v>
      </c>
      <c r="L184" s="306">
        <f t="shared" si="10"/>
        <v>4.1522400000000001E-8</v>
      </c>
      <c r="M184" s="186"/>
    </row>
    <row r="185" spans="1:13" ht="15" customHeight="1" x14ac:dyDescent="0.35">
      <c r="A185" s="48"/>
      <c r="B185" s="33" t="str">
        <f>Decoater!B355</f>
        <v>Benzo(b)fluoranthene</v>
      </c>
      <c r="D185" s="112">
        <f>Decoater!D355</f>
        <v>1.7999999999999999E-6</v>
      </c>
      <c r="E185" s="113" t="str">
        <f>Decoater!E355</f>
        <v>lb/MMscf</v>
      </c>
      <c r="F185" s="175" t="str">
        <f>Decoater!F355</f>
        <v>AP-42 Tables 1.4-3 &amp; 1.4-4</v>
      </c>
      <c r="G185" s="48"/>
      <c r="I185" s="181">
        <f t="shared" si="5"/>
        <v>0.03</v>
      </c>
      <c r="J185" s="170">
        <f t="shared" si="6"/>
        <v>69.204000000000008</v>
      </c>
      <c r="K185" s="306">
        <f t="shared" si="9"/>
        <v>5.3999999999999994E-8</v>
      </c>
      <c r="L185" s="306">
        <f t="shared" si="10"/>
        <v>6.2283599999999995E-8</v>
      </c>
      <c r="M185" s="186"/>
    </row>
    <row r="186" spans="1:13" ht="15" customHeight="1" x14ac:dyDescent="0.35">
      <c r="A186" s="48"/>
      <c r="B186" s="33" t="str">
        <f>Decoater!B356</f>
        <v>Benzo(g,h,i)perylene</v>
      </c>
      <c r="D186" s="112">
        <f>Decoater!D356</f>
        <v>1.1999999999999999E-6</v>
      </c>
      <c r="E186" s="113" t="str">
        <f>Decoater!E356</f>
        <v>lb/MMscf</v>
      </c>
      <c r="F186" s="175" t="str">
        <f>Decoater!F356</f>
        <v>AP-42 Tables 1.4-3 &amp; 1.4-4</v>
      </c>
      <c r="G186" s="48"/>
      <c r="I186" s="181">
        <f t="shared" si="5"/>
        <v>0.03</v>
      </c>
      <c r="J186" s="170">
        <f t="shared" si="6"/>
        <v>69.204000000000008</v>
      </c>
      <c r="K186" s="306">
        <f t="shared" si="9"/>
        <v>3.5999999999999998E-8</v>
      </c>
      <c r="L186" s="306">
        <f t="shared" si="10"/>
        <v>4.1522400000000001E-8</v>
      </c>
      <c r="M186" s="186"/>
    </row>
    <row r="187" spans="1:13" ht="15" customHeight="1" x14ac:dyDescent="0.35">
      <c r="A187" s="48"/>
      <c r="B187" s="33" t="str">
        <f>Decoater!B357</f>
        <v>Benzo(k)fluoranthene</v>
      </c>
      <c r="D187" s="112">
        <f>Decoater!D357</f>
        <v>1.7999999999999999E-6</v>
      </c>
      <c r="E187" s="113" t="str">
        <f>Decoater!E357</f>
        <v>lb/MMscf</v>
      </c>
      <c r="F187" s="175" t="str">
        <f>Decoater!F357</f>
        <v>AP-42 Tables 1.4-3 &amp; 1.4-4</v>
      </c>
      <c r="G187" s="48"/>
      <c r="I187" s="181">
        <f t="shared" si="5"/>
        <v>0.03</v>
      </c>
      <c r="J187" s="170">
        <f t="shared" si="6"/>
        <v>69.204000000000008</v>
      </c>
      <c r="K187" s="306">
        <f t="shared" si="9"/>
        <v>5.3999999999999994E-8</v>
      </c>
      <c r="L187" s="306">
        <f t="shared" si="10"/>
        <v>6.2283599999999995E-8</v>
      </c>
      <c r="M187" s="186"/>
    </row>
    <row r="188" spans="1:13" ht="15" customHeight="1" x14ac:dyDescent="0.35">
      <c r="A188" s="48"/>
      <c r="B188" s="33" t="str">
        <f>Decoater!B358</f>
        <v>Beryllium and compounds</v>
      </c>
      <c r="D188" s="112">
        <f>Decoater!D358</f>
        <v>1.2E-5</v>
      </c>
      <c r="E188" s="113" t="str">
        <f>Decoater!E358</f>
        <v>lb/MMscf</v>
      </c>
      <c r="F188" s="175" t="str">
        <f>Decoater!F358</f>
        <v>AP-42 Tables 1.4-3 &amp; 1.4-4</v>
      </c>
      <c r="G188" s="48"/>
      <c r="I188" s="181">
        <f t="shared" si="5"/>
        <v>0.03</v>
      </c>
      <c r="J188" s="170">
        <f t="shared" si="6"/>
        <v>69.204000000000008</v>
      </c>
      <c r="K188" s="306">
        <f t="shared" si="9"/>
        <v>3.5999999999999999E-7</v>
      </c>
      <c r="L188" s="306">
        <f t="shared" si="10"/>
        <v>4.1522400000000004E-7</v>
      </c>
      <c r="M188" s="186"/>
    </row>
    <row r="189" spans="1:13" ht="15" customHeight="1" x14ac:dyDescent="0.35">
      <c r="A189" s="48"/>
      <c r="B189" s="33" t="str">
        <f>Decoater!B359</f>
        <v>Cadmium and compounds</v>
      </c>
      <c r="D189" s="112">
        <f>Decoater!D359</f>
        <v>1.1000000000000001E-3</v>
      </c>
      <c r="E189" s="113" t="str">
        <f>Decoater!E359</f>
        <v>lb/MMscf</v>
      </c>
      <c r="F189" s="175" t="str">
        <f>Decoater!F359</f>
        <v>AP-42 Tables 1.4-3 &amp; 1.4-4</v>
      </c>
      <c r="G189" s="48"/>
      <c r="I189" s="181">
        <f t="shared" si="5"/>
        <v>0.03</v>
      </c>
      <c r="J189" s="170">
        <f t="shared" si="6"/>
        <v>69.204000000000008</v>
      </c>
      <c r="K189" s="306">
        <f t="shared" si="9"/>
        <v>3.3000000000000003E-5</v>
      </c>
      <c r="L189" s="306">
        <f t="shared" si="10"/>
        <v>3.8062200000000003E-5</v>
      </c>
      <c r="M189" s="186"/>
    </row>
    <row r="190" spans="1:13" ht="15" customHeight="1" x14ac:dyDescent="0.35">
      <c r="A190" s="48"/>
      <c r="B190" s="33" t="str">
        <f>Decoater!B360</f>
        <v>Chromium and compounds</v>
      </c>
      <c r="D190" s="112">
        <f>Decoater!D360</f>
        <v>1.4E-3</v>
      </c>
      <c r="E190" s="113" t="str">
        <f>Decoater!E360</f>
        <v>lb/MMscf</v>
      </c>
      <c r="F190" s="175" t="str">
        <f>Decoater!F360</f>
        <v>AP-42 Tables 1.4-3 &amp; 1.4-4</v>
      </c>
      <c r="G190" s="48"/>
      <c r="I190" s="181">
        <f t="shared" si="5"/>
        <v>0.03</v>
      </c>
      <c r="J190" s="170">
        <f t="shared" si="6"/>
        <v>69.204000000000008</v>
      </c>
      <c r="K190" s="306">
        <f t="shared" si="9"/>
        <v>4.1999999999999998E-5</v>
      </c>
      <c r="L190" s="306">
        <f t="shared" si="10"/>
        <v>4.844280000000001E-5</v>
      </c>
      <c r="M190" s="186"/>
    </row>
    <row r="191" spans="1:13" ht="15" customHeight="1" x14ac:dyDescent="0.35">
      <c r="A191" s="48"/>
      <c r="B191" s="33" t="str">
        <f>Decoater!B361</f>
        <v>Chrysene</v>
      </c>
      <c r="D191" s="112">
        <f>Decoater!D361</f>
        <v>1.7999999999999999E-6</v>
      </c>
      <c r="E191" s="113" t="str">
        <f>Decoater!E361</f>
        <v>lb/MMscf</v>
      </c>
      <c r="F191" s="175" t="str">
        <f>Decoater!F361</f>
        <v>AP-42 Tables 1.4-3 &amp; 1.4-4</v>
      </c>
      <c r="G191" s="48"/>
      <c r="I191" s="181">
        <f t="shared" si="5"/>
        <v>0.03</v>
      </c>
      <c r="J191" s="170">
        <f t="shared" si="6"/>
        <v>69.204000000000008</v>
      </c>
      <c r="K191" s="306">
        <f t="shared" si="9"/>
        <v>5.3999999999999994E-8</v>
      </c>
      <c r="L191" s="306">
        <f t="shared" si="10"/>
        <v>6.2283599999999995E-8</v>
      </c>
      <c r="M191" s="186"/>
    </row>
    <row r="192" spans="1:13" ht="15" customHeight="1" x14ac:dyDescent="0.35">
      <c r="A192" s="48"/>
      <c r="B192" s="33" t="str">
        <f>Decoater!B362</f>
        <v>Cobalt and compounds</v>
      </c>
      <c r="D192" s="112">
        <f>Decoater!D362</f>
        <v>8.3999999999999995E-5</v>
      </c>
      <c r="E192" s="113" t="str">
        <f>Decoater!E362</f>
        <v>lb/MMscf</v>
      </c>
      <c r="F192" s="175" t="str">
        <f>Decoater!F362</f>
        <v>AP-42 Tables 1.4-3 &amp; 1.4-4</v>
      </c>
      <c r="G192" s="48"/>
      <c r="I192" s="181">
        <f t="shared" si="5"/>
        <v>0.03</v>
      </c>
      <c r="J192" s="170">
        <f t="shared" si="6"/>
        <v>69.204000000000008</v>
      </c>
      <c r="K192" s="306">
        <f t="shared" si="9"/>
        <v>2.5199999999999996E-6</v>
      </c>
      <c r="L192" s="306">
        <f t="shared" si="10"/>
        <v>2.9065679999999998E-6</v>
      </c>
      <c r="M192" s="186"/>
    </row>
    <row r="193" spans="1:13" ht="15" customHeight="1" x14ac:dyDescent="0.35">
      <c r="A193" s="48"/>
      <c r="B193" s="33" t="str">
        <f>Decoater!B363</f>
        <v>Dibenz(a,h)anthracene</v>
      </c>
      <c r="D193" s="112">
        <f>Decoater!D363</f>
        <v>1.1999999999999999E-6</v>
      </c>
      <c r="E193" s="113" t="str">
        <f>Decoater!E363</f>
        <v>lb/MMscf</v>
      </c>
      <c r="F193" s="175" t="str">
        <f>Decoater!F363</f>
        <v>AP-42 Tables 1.4-3 &amp; 1.4-4</v>
      </c>
      <c r="G193" s="48"/>
      <c r="I193" s="181">
        <f t="shared" si="5"/>
        <v>0.03</v>
      </c>
      <c r="J193" s="170">
        <f t="shared" si="6"/>
        <v>69.204000000000008</v>
      </c>
      <c r="K193" s="306">
        <f t="shared" si="9"/>
        <v>3.5999999999999998E-8</v>
      </c>
      <c r="L193" s="306">
        <f t="shared" si="10"/>
        <v>4.1522400000000001E-8</v>
      </c>
      <c r="M193" s="186"/>
    </row>
    <row r="194" spans="1:13" ht="15" customHeight="1" x14ac:dyDescent="0.35">
      <c r="A194" s="48"/>
      <c r="B194" s="33" t="str">
        <f>Decoater!B364</f>
        <v>1,4-Dichlorobenzene(p-Dichlorobenzene)</v>
      </c>
      <c r="D194" s="112">
        <f>Decoater!D364</f>
        <v>1.1999999999999999E-3</v>
      </c>
      <c r="E194" s="113" t="str">
        <f>Decoater!E364</f>
        <v>lb/MMscf</v>
      </c>
      <c r="F194" s="175" t="str">
        <f>Decoater!F364</f>
        <v>AP-42 Tables 1.4-3 &amp; 1.4-4</v>
      </c>
      <c r="G194" s="48"/>
      <c r="I194" s="181">
        <f t="shared" si="5"/>
        <v>0.03</v>
      </c>
      <c r="J194" s="170">
        <f t="shared" si="6"/>
        <v>69.204000000000008</v>
      </c>
      <c r="K194" s="306">
        <f t="shared" si="9"/>
        <v>3.5999999999999994E-5</v>
      </c>
      <c r="L194" s="306">
        <f t="shared" si="10"/>
        <v>4.1522400000000001E-5</v>
      </c>
      <c r="M194" s="186"/>
    </row>
    <row r="195" spans="1:13" ht="15" customHeight="1" x14ac:dyDescent="0.35">
      <c r="A195" s="48"/>
      <c r="B195" s="33" t="str">
        <f>Decoater!B365</f>
        <v>7,12-Dimethylbenz(a)anthracene</v>
      </c>
      <c r="D195" s="112">
        <f>Decoater!D365</f>
        <v>1.5999999999999999E-5</v>
      </c>
      <c r="E195" s="113" t="str">
        <f>Decoater!E365</f>
        <v>lb/MMscf</v>
      </c>
      <c r="F195" s="175" t="str">
        <f>Decoater!F365</f>
        <v>AP-42 Tables 1.4-3 &amp; 1.4-4</v>
      </c>
      <c r="G195" s="48"/>
      <c r="I195" s="181">
        <f t="shared" si="5"/>
        <v>0.03</v>
      </c>
      <c r="J195" s="170">
        <f t="shared" si="6"/>
        <v>69.204000000000008</v>
      </c>
      <c r="K195" s="306">
        <f t="shared" si="9"/>
        <v>4.7999999999999996E-7</v>
      </c>
      <c r="L195" s="306">
        <f t="shared" si="10"/>
        <v>5.5363200000000012E-7</v>
      </c>
      <c r="M195" s="186"/>
    </row>
    <row r="196" spans="1:13" ht="15" customHeight="1" x14ac:dyDescent="0.35">
      <c r="A196" s="48"/>
      <c r="B196" s="33" t="str">
        <f>Decoater!B366</f>
        <v>Fluoranthene</v>
      </c>
      <c r="D196" s="112">
        <f>Decoater!D366</f>
        <v>3.0000000000000001E-6</v>
      </c>
      <c r="E196" s="113" t="str">
        <f>Decoater!E366</f>
        <v>lb/MMscf</v>
      </c>
      <c r="F196" s="175" t="str">
        <f>Decoater!F366</f>
        <v>AP-42 Tables 1.4-3 &amp; 1.4-4</v>
      </c>
      <c r="G196" s="48"/>
      <c r="I196" s="181">
        <f t="shared" si="5"/>
        <v>0.03</v>
      </c>
      <c r="J196" s="170">
        <f t="shared" si="6"/>
        <v>69.204000000000008</v>
      </c>
      <c r="K196" s="306">
        <f t="shared" si="9"/>
        <v>8.9999999999999999E-8</v>
      </c>
      <c r="L196" s="306">
        <f t="shared" si="10"/>
        <v>1.0380600000000001E-7</v>
      </c>
      <c r="M196" s="186"/>
    </row>
    <row r="197" spans="1:13" ht="15" customHeight="1" x14ac:dyDescent="0.35">
      <c r="A197" s="48"/>
      <c r="B197" s="33" t="str">
        <f>Decoater!B367</f>
        <v>Fluorene</v>
      </c>
      <c r="D197" s="112">
        <f>Decoater!D367</f>
        <v>2.7999999999999999E-6</v>
      </c>
      <c r="E197" s="113" t="str">
        <f>Decoater!E367</f>
        <v>lb/MMscf</v>
      </c>
      <c r="F197" s="175" t="str">
        <f>Decoater!F367</f>
        <v>AP-42 Tables 1.4-3 &amp; 1.4-4</v>
      </c>
      <c r="G197" s="48"/>
      <c r="I197" s="181">
        <f t="shared" si="5"/>
        <v>0.03</v>
      </c>
      <c r="J197" s="170">
        <f t="shared" si="6"/>
        <v>69.204000000000008</v>
      </c>
      <c r="K197" s="306">
        <f t="shared" si="9"/>
        <v>8.3999999999999998E-8</v>
      </c>
      <c r="L197" s="306">
        <f t="shared" si="10"/>
        <v>9.6885600000000003E-8</v>
      </c>
      <c r="M197" s="186"/>
    </row>
    <row r="198" spans="1:13" ht="15" customHeight="1" x14ac:dyDescent="0.35">
      <c r="A198" s="48"/>
      <c r="B198" s="33" t="str">
        <f>Decoater!B368</f>
        <v>Formaldehyde</v>
      </c>
      <c r="D198" s="112">
        <f>Decoater!D368</f>
        <v>7.4999999999999997E-2</v>
      </c>
      <c r="E198" s="113" t="str">
        <f>Decoater!E368</f>
        <v>lb/MMscf</v>
      </c>
      <c r="F198" s="175" t="str">
        <f>Decoater!F368</f>
        <v>AP-42 Tables 1.4-3 &amp; 1.4-4</v>
      </c>
      <c r="G198" s="48"/>
      <c r="I198" s="181">
        <f t="shared" si="5"/>
        <v>0.03</v>
      </c>
      <c r="J198" s="170">
        <f t="shared" si="6"/>
        <v>69.204000000000008</v>
      </c>
      <c r="K198" s="306">
        <f t="shared" si="9"/>
        <v>2.2499999999999998E-3</v>
      </c>
      <c r="L198" s="306">
        <f t="shared" si="10"/>
        <v>2.5951500000000005E-3</v>
      </c>
      <c r="M198" s="186"/>
    </row>
    <row r="199" spans="1:13" ht="15" customHeight="1" x14ac:dyDescent="0.35">
      <c r="A199" s="48"/>
      <c r="B199" s="33" t="str">
        <f>Decoater!B369</f>
        <v xml:space="preserve">Hexane </v>
      </c>
      <c r="D199" s="107">
        <f>Decoater!D369</f>
        <v>1.8</v>
      </c>
      <c r="E199" s="113" t="str">
        <f>Decoater!E369</f>
        <v>lb/MMscf</v>
      </c>
      <c r="F199" s="175" t="str">
        <f>Decoater!F369</f>
        <v>AP-42 Tables 1.4-3 &amp; 1.4-4</v>
      </c>
      <c r="G199" s="48"/>
      <c r="I199" s="181">
        <f t="shared" si="5"/>
        <v>0.03</v>
      </c>
      <c r="J199" s="170">
        <f t="shared" si="6"/>
        <v>69.204000000000008</v>
      </c>
      <c r="K199" s="306">
        <f t="shared" si="9"/>
        <v>5.3999999999999999E-2</v>
      </c>
      <c r="L199" s="306">
        <f t="shared" si="10"/>
        <v>6.2283600000000008E-2</v>
      </c>
      <c r="M199" s="186"/>
    </row>
    <row r="200" spans="1:13" ht="15" customHeight="1" x14ac:dyDescent="0.35">
      <c r="A200" s="48"/>
      <c r="B200" s="33" t="str">
        <f>Decoater!B370</f>
        <v>Indeno (1,2,3-cd)pyrene</v>
      </c>
      <c r="D200" s="112">
        <f>Decoater!D370</f>
        <v>1.7999999999999999E-6</v>
      </c>
      <c r="E200" s="113" t="str">
        <f>Decoater!E370</f>
        <v>lb/MMscf</v>
      </c>
      <c r="F200" s="175" t="str">
        <f>Decoater!F370</f>
        <v>AP-42 Tables 1.4-3 &amp; 1.4-4</v>
      </c>
      <c r="G200" s="48"/>
      <c r="I200" s="181">
        <f t="shared" si="5"/>
        <v>0.03</v>
      </c>
      <c r="J200" s="170">
        <f t="shared" si="6"/>
        <v>69.204000000000008</v>
      </c>
      <c r="K200" s="306">
        <f t="shared" si="9"/>
        <v>5.3999999999999994E-8</v>
      </c>
      <c r="L200" s="306">
        <f t="shared" si="10"/>
        <v>6.2283599999999995E-8</v>
      </c>
      <c r="M200" s="186"/>
    </row>
    <row r="201" spans="1:13" ht="15" customHeight="1" x14ac:dyDescent="0.35">
      <c r="A201" s="48"/>
      <c r="B201" s="33" t="str">
        <f>Decoater!B371</f>
        <v>Manganese and compounds</v>
      </c>
      <c r="D201" s="112">
        <f>Decoater!D371</f>
        <v>3.8000000000000002E-4</v>
      </c>
      <c r="E201" s="113" t="str">
        <f>Decoater!E371</f>
        <v>lb/MMscf</v>
      </c>
      <c r="F201" s="175" t="str">
        <f>Decoater!F371</f>
        <v>AP-42 Tables 1.4-3 &amp; 1.4-4</v>
      </c>
      <c r="G201" s="48"/>
      <c r="I201" s="181">
        <f t="shared" si="5"/>
        <v>0.03</v>
      </c>
      <c r="J201" s="170">
        <f t="shared" si="6"/>
        <v>69.204000000000008</v>
      </c>
      <c r="K201" s="306">
        <f t="shared" si="9"/>
        <v>1.1400000000000001E-5</v>
      </c>
      <c r="L201" s="306">
        <f t="shared" si="10"/>
        <v>1.3148760000000002E-5</v>
      </c>
      <c r="M201" s="186"/>
    </row>
    <row r="202" spans="1:13" ht="15" customHeight="1" x14ac:dyDescent="0.35">
      <c r="A202" s="48"/>
      <c r="B202" s="33" t="str">
        <f>Decoater!B372</f>
        <v>Mercury and compounds</v>
      </c>
      <c r="D202" s="112">
        <f>Decoater!D372</f>
        <v>2.5999999999999998E-4</v>
      </c>
      <c r="E202" s="113" t="str">
        <f>Decoater!E372</f>
        <v>lb/MMscf</v>
      </c>
      <c r="F202" s="175" t="str">
        <f>Decoater!F372</f>
        <v>AP-42 Tables 1.4-3 &amp; 1.4-4</v>
      </c>
      <c r="G202" s="48"/>
      <c r="I202" s="181">
        <f t="shared" si="5"/>
        <v>0.03</v>
      </c>
      <c r="J202" s="170">
        <f t="shared" si="6"/>
        <v>69.204000000000008</v>
      </c>
      <c r="K202" s="306">
        <f t="shared" si="9"/>
        <v>7.7999999999999999E-6</v>
      </c>
      <c r="L202" s="306">
        <f t="shared" si="10"/>
        <v>8.9965200000000007E-6</v>
      </c>
      <c r="M202" s="186"/>
    </row>
    <row r="203" spans="1:13" ht="15" customHeight="1" x14ac:dyDescent="0.35">
      <c r="A203" s="48"/>
      <c r="B203" s="33" t="str">
        <f>Decoater!B373</f>
        <v>3-Methylcholanthrene</v>
      </c>
      <c r="D203" s="112">
        <f>Decoater!D373</f>
        <v>1.7999999999999999E-6</v>
      </c>
      <c r="E203" s="113" t="str">
        <f>Decoater!E373</f>
        <v>lb/MMscf</v>
      </c>
      <c r="F203" s="175" t="str">
        <f>Decoater!F373</f>
        <v>AP-42 Tables 1.4-3 &amp; 1.4-4</v>
      </c>
      <c r="G203" s="48"/>
      <c r="I203" s="181">
        <f t="shared" si="5"/>
        <v>0.03</v>
      </c>
      <c r="J203" s="170">
        <f t="shared" si="6"/>
        <v>69.204000000000008</v>
      </c>
      <c r="K203" s="306">
        <f t="shared" si="9"/>
        <v>5.3999999999999994E-8</v>
      </c>
      <c r="L203" s="306">
        <f t="shared" si="10"/>
        <v>6.2283599999999995E-8</v>
      </c>
      <c r="M203" s="186"/>
    </row>
    <row r="204" spans="1:13" ht="15" customHeight="1" x14ac:dyDescent="0.35">
      <c r="A204" s="48"/>
      <c r="B204" s="33" t="str">
        <f>Decoater!B374</f>
        <v>Methylnaphthalene</v>
      </c>
      <c r="D204" s="112">
        <f>Decoater!D374</f>
        <v>2.4000000000000001E-5</v>
      </c>
      <c r="E204" s="113" t="str">
        <f>Decoater!E374</f>
        <v>lb/MMscf</v>
      </c>
      <c r="F204" s="175" t="str">
        <f>Decoater!F374</f>
        <v>AP-42 Tables 1.4-3 &amp; 1.4-4</v>
      </c>
      <c r="G204" s="48"/>
      <c r="I204" s="181">
        <f t="shared" si="5"/>
        <v>0.03</v>
      </c>
      <c r="J204" s="170">
        <f t="shared" si="6"/>
        <v>69.204000000000008</v>
      </c>
      <c r="K204" s="306">
        <f t="shared" si="9"/>
        <v>7.1999999999999999E-7</v>
      </c>
      <c r="L204" s="306">
        <f t="shared" si="10"/>
        <v>8.3044800000000008E-7</v>
      </c>
      <c r="M204" s="186"/>
    </row>
    <row r="205" spans="1:13" ht="15" customHeight="1" x14ac:dyDescent="0.35">
      <c r="A205" s="48"/>
      <c r="B205" s="33" t="str">
        <f>Decoater!B375</f>
        <v>Naphthalene</v>
      </c>
      <c r="D205" s="112">
        <f>Decoater!D375</f>
        <v>6.0999999999999997E-4</v>
      </c>
      <c r="E205" s="113" t="str">
        <f>Decoater!E375</f>
        <v>lb/MMscf</v>
      </c>
      <c r="F205" s="175" t="str">
        <f>Decoater!F375</f>
        <v>AP-42 Tables 1.4-3 &amp; 1.4-4</v>
      </c>
      <c r="G205" s="48"/>
      <c r="I205" s="181">
        <f t="shared" si="5"/>
        <v>0.03</v>
      </c>
      <c r="J205" s="170">
        <f t="shared" si="6"/>
        <v>69.204000000000008</v>
      </c>
      <c r="K205" s="306">
        <f t="shared" si="9"/>
        <v>1.8299999999999998E-5</v>
      </c>
      <c r="L205" s="306">
        <f t="shared" si="10"/>
        <v>2.1107220000000002E-5</v>
      </c>
      <c r="M205" s="186"/>
    </row>
    <row r="206" spans="1:13" ht="15" customHeight="1" x14ac:dyDescent="0.35">
      <c r="A206" s="48"/>
      <c r="B206" s="33" t="str">
        <f>Decoater!B376</f>
        <v>Nickel and compounds</v>
      </c>
      <c r="D206" s="112">
        <f>Decoater!D376</f>
        <v>2.0999999999999999E-3</v>
      </c>
      <c r="E206" s="113" t="str">
        <f>Decoater!E376</f>
        <v>lb/MMscf</v>
      </c>
      <c r="F206" s="175" t="str">
        <f>Decoater!F376</f>
        <v>AP-42 Tables 1.4-3 &amp; 1.4-4</v>
      </c>
      <c r="G206" s="48"/>
      <c r="I206" s="181">
        <f t="shared" si="5"/>
        <v>0.03</v>
      </c>
      <c r="J206" s="170">
        <f t="shared" si="6"/>
        <v>69.204000000000008</v>
      </c>
      <c r="K206" s="306">
        <f t="shared" si="9"/>
        <v>6.3E-5</v>
      </c>
      <c r="L206" s="306">
        <f t="shared" si="10"/>
        <v>7.2664199999999995E-5</v>
      </c>
      <c r="M206" s="186"/>
    </row>
    <row r="207" spans="1:13" ht="15" customHeight="1" x14ac:dyDescent="0.35">
      <c r="A207" s="48"/>
      <c r="B207" s="33" t="str">
        <f>Decoater!B377</f>
        <v>Pyrene</v>
      </c>
      <c r="D207" s="112">
        <f>Decoater!D377</f>
        <v>5.0000000000000004E-6</v>
      </c>
      <c r="E207" s="113" t="str">
        <f>Decoater!E377</f>
        <v>lb/MMscf</v>
      </c>
      <c r="F207" s="175" t="str">
        <f>Decoater!F377</f>
        <v>AP-42 Tables 1.4-3 &amp; 1.4-4</v>
      </c>
      <c r="G207" s="48"/>
      <c r="I207" s="181">
        <f t="shared" si="5"/>
        <v>0.03</v>
      </c>
      <c r="J207" s="170">
        <f t="shared" si="6"/>
        <v>69.204000000000008</v>
      </c>
      <c r="K207" s="306">
        <f t="shared" si="9"/>
        <v>1.5000000000000002E-7</v>
      </c>
      <c r="L207" s="306">
        <f t="shared" si="10"/>
        <v>1.7301000000000004E-7</v>
      </c>
      <c r="M207" s="186"/>
    </row>
    <row r="208" spans="1:13" ht="15" customHeight="1" x14ac:dyDescent="0.35">
      <c r="A208" s="48"/>
      <c r="B208" s="33" t="str">
        <f>Decoater!B378</f>
        <v>Selenium and compounds</v>
      </c>
      <c r="D208" s="112">
        <f>Decoater!D378</f>
        <v>2.4000000000000001E-5</v>
      </c>
      <c r="E208" s="113" t="str">
        <f>Decoater!E378</f>
        <v>lb/MMscf</v>
      </c>
      <c r="F208" s="175" t="str">
        <f>Decoater!F378</f>
        <v>AP-42 Tables 1.4-3 &amp; 1.4-4</v>
      </c>
      <c r="G208" s="48"/>
      <c r="I208" s="181">
        <f t="shared" si="5"/>
        <v>0.03</v>
      </c>
      <c r="J208" s="170">
        <f t="shared" si="6"/>
        <v>69.204000000000008</v>
      </c>
      <c r="K208" s="306">
        <f t="shared" si="9"/>
        <v>7.1999999999999999E-7</v>
      </c>
      <c r="L208" s="306">
        <f t="shared" si="10"/>
        <v>8.3044800000000008E-7</v>
      </c>
      <c r="M208" s="186"/>
    </row>
    <row r="209" spans="1:13" ht="15" customHeight="1" x14ac:dyDescent="0.35">
      <c r="A209" s="48"/>
      <c r="B209" s="33" t="str">
        <f>Decoater!B379</f>
        <v>Toluene</v>
      </c>
      <c r="D209" s="112">
        <f>Decoater!D379</f>
        <v>3.3999999999999998E-3</v>
      </c>
      <c r="E209" s="113" t="str">
        <f>Decoater!E379</f>
        <v>lb/MMscf</v>
      </c>
      <c r="F209" s="175" t="str">
        <f>Decoater!F379</f>
        <v>AP-42 Tables 1.4-3 &amp; 1.4-4</v>
      </c>
      <c r="G209" s="48"/>
      <c r="I209" s="181">
        <f t="shared" si="5"/>
        <v>0.03</v>
      </c>
      <c r="J209" s="170">
        <f t="shared" si="6"/>
        <v>69.204000000000008</v>
      </c>
      <c r="K209" s="306">
        <f t="shared" si="9"/>
        <v>1.0199999999999999E-4</v>
      </c>
      <c r="L209" s="306">
        <f t="shared" si="10"/>
        <v>1.1764680000000001E-4</v>
      </c>
      <c r="M209" s="186"/>
    </row>
    <row r="210" spans="1:13" ht="15" customHeight="1" x14ac:dyDescent="0.35">
      <c r="B210" s="33" t="s">
        <v>161</v>
      </c>
      <c r="D210" s="491">
        <f>HAPs_NG</f>
        <v>1.8884411999999999</v>
      </c>
      <c r="E210" s="76" t="s">
        <v>355</v>
      </c>
      <c r="F210" s="175" t="s">
        <v>420</v>
      </c>
      <c r="G210" s="172"/>
      <c r="I210" s="181">
        <f t="shared" si="5"/>
        <v>0.03</v>
      </c>
      <c r="J210" s="170">
        <f t="shared" si="6"/>
        <v>69.204000000000008</v>
      </c>
      <c r="K210" s="178">
        <f>D210*I210</f>
        <v>5.6653235999999996E-2</v>
      </c>
      <c r="L210" s="178">
        <f>D210*J210/2000</f>
        <v>6.5343842402400001E-2</v>
      </c>
      <c r="M210" s="186"/>
    </row>
    <row r="211" spans="1:13" ht="15" customHeight="1" x14ac:dyDescent="0.35">
      <c r="D211" s="76"/>
      <c r="E211" s="78"/>
      <c r="F211" s="78"/>
    </row>
    <row r="212" spans="1:13" s="189" customFormat="1" ht="2.15" customHeight="1" x14ac:dyDescent="0.35"/>
  </sheetData>
  <mergeCells count="148">
    <mergeCell ref="B50:M50"/>
    <mergeCell ref="B87:D87"/>
    <mergeCell ref="G87:M87"/>
    <mergeCell ref="K167:L167"/>
    <mergeCell ref="B133:D133"/>
    <mergeCell ref="G133:M133"/>
    <mergeCell ref="B136:M136"/>
    <mergeCell ref="B141:M141"/>
    <mergeCell ref="K143:L143"/>
    <mergeCell ref="B130:D130"/>
    <mergeCell ref="G130:M130"/>
    <mergeCell ref="B131:D131"/>
    <mergeCell ref="G131:M131"/>
    <mergeCell ref="B132:D132"/>
    <mergeCell ref="G132:M132"/>
    <mergeCell ref="B121:D121"/>
    <mergeCell ref="G121:M121"/>
    <mergeCell ref="B118:D118"/>
    <mergeCell ref="G118:M118"/>
    <mergeCell ref="B119:D119"/>
    <mergeCell ref="G119:M119"/>
    <mergeCell ref="B120:D120"/>
    <mergeCell ref="G120:M120"/>
    <mergeCell ref="G128:M128"/>
    <mergeCell ref="B67:D67"/>
    <mergeCell ref="G67:M67"/>
    <mergeCell ref="B68:D68"/>
    <mergeCell ref="G68:M68"/>
    <mergeCell ref="B69:D69"/>
    <mergeCell ref="B114:M114"/>
    <mergeCell ref="C115:E115"/>
    <mergeCell ref="B117:D117"/>
    <mergeCell ref="G117:M117"/>
    <mergeCell ref="G97:M97"/>
    <mergeCell ref="B98:D98"/>
    <mergeCell ref="G98:M98"/>
    <mergeCell ref="B110:D110"/>
    <mergeCell ref="G110:M110"/>
    <mergeCell ref="B111:D111"/>
    <mergeCell ref="G111:M111"/>
    <mergeCell ref="B101:L101"/>
    <mergeCell ref="C102:E102"/>
    <mergeCell ref="B107:D107"/>
    <mergeCell ref="G107:M107"/>
    <mergeCell ref="B108:D108"/>
    <mergeCell ref="G108:M108"/>
    <mergeCell ref="B109:D109"/>
    <mergeCell ref="G109:M109"/>
    <mergeCell ref="B62:D62"/>
    <mergeCell ref="G62:M62"/>
    <mergeCell ref="B63:D63"/>
    <mergeCell ref="G63:M63"/>
    <mergeCell ref="B64:D64"/>
    <mergeCell ref="G106:M106"/>
    <mergeCell ref="B44:D44"/>
    <mergeCell ref="G44:M44"/>
    <mergeCell ref="G45:M45"/>
    <mergeCell ref="B49:M49"/>
    <mergeCell ref="B55:D55"/>
    <mergeCell ref="G55:M55"/>
    <mergeCell ref="G56:M56"/>
    <mergeCell ref="B90:M90"/>
    <mergeCell ref="B94:D94"/>
    <mergeCell ref="G94:J94"/>
    <mergeCell ref="B56:D56"/>
    <mergeCell ref="G54:M54"/>
    <mergeCell ref="B95:D95"/>
    <mergeCell ref="G64:M64"/>
    <mergeCell ref="B65:D65"/>
    <mergeCell ref="G65:M65"/>
    <mergeCell ref="B66:D66"/>
    <mergeCell ref="G66:M66"/>
    <mergeCell ref="B57:D57"/>
    <mergeCell ref="G57:M57"/>
    <mergeCell ref="B58:D58"/>
    <mergeCell ref="G58:M58"/>
    <mergeCell ref="B59:D59"/>
    <mergeCell ref="G59:M59"/>
    <mergeCell ref="B60:D60"/>
    <mergeCell ref="G60:M60"/>
    <mergeCell ref="B61:D61"/>
    <mergeCell ref="G61:M61"/>
    <mergeCell ref="A1:M1"/>
    <mergeCell ref="B3:M3"/>
    <mergeCell ref="E6:M6"/>
    <mergeCell ref="J20:M20"/>
    <mergeCell ref="B25:M25"/>
    <mergeCell ref="G34:M41"/>
    <mergeCell ref="G42:M42"/>
    <mergeCell ref="G43:M43"/>
    <mergeCell ref="G46:M46"/>
    <mergeCell ref="B29:D29"/>
    <mergeCell ref="G29:M29"/>
    <mergeCell ref="B31:D31"/>
    <mergeCell ref="G33:M33"/>
    <mergeCell ref="B32:D32"/>
    <mergeCell ref="G32:M32"/>
    <mergeCell ref="G69:M69"/>
    <mergeCell ref="B70:D70"/>
    <mergeCell ref="G70:M70"/>
    <mergeCell ref="B71:D71"/>
    <mergeCell ref="G71:M71"/>
    <mergeCell ref="B73:D73"/>
    <mergeCell ref="G73:M73"/>
    <mergeCell ref="B74:D74"/>
    <mergeCell ref="G74:M74"/>
    <mergeCell ref="B75:D75"/>
    <mergeCell ref="G75:M75"/>
    <mergeCell ref="B76:D76"/>
    <mergeCell ref="G76:M76"/>
    <mergeCell ref="B77:D77"/>
    <mergeCell ref="G77:M77"/>
    <mergeCell ref="B78:D78"/>
    <mergeCell ref="G78:M78"/>
    <mergeCell ref="B79:D79"/>
    <mergeCell ref="G79:M79"/>
    <mergeCell ref="B80:D80"/>
    <mergeCell ref="G80:M80"/>
    <mergeCell ref="B81:D81"/>
    <mergeCell ref="G81:M81"/>
    <mergeCell ref="B82:D82"/>
    <mergeCell ref="G82:M82"/>
    <mergeCell ref="B83:D83"/>
    <mergeCell ref="G83:M83"/>
    <mergeCell ref="B84:D84"/>
    <mergeCell ref="G84:M84"/>
    <mergeCell ref="B85:D85"/>
    <mergeCell ref="G85:M85"/>
    <mergeCell ref="B86:D86"/>
    <mergeCell ref="G86:M86"/>
    <mergeCell ref="B129:D129"/>
    <mergeCell ref="G129:M129"/>
    <mergeCell ref="B122:D122"/>
    <mergeCell ref="G122:M122"/>
    <mergeCell ref="C124:E124"/>
    <mergeCell ref="B126:D126"/>
    <mergeCell ref="G126:M126"/>
    <mergeCell ref="G95:M95"/>
    <mergeCell ref="B96:D96"/>
    <mergeCell ref="B97:D97"/>
    <mergeCell ref="B127:D127"/>
    <mergeCell ref="G127:M127"/>
    <mergeCell ref="B128:D128"/>
    <mergeCell ref="B104:D104"/>
    <mergeCell ref="G104:M104"/>
    <mergeCell ref="B105:D105"/>
    <mergeCell ref="G105:M105"/>
    <mergeCell ref="B106:D106"/>
  </mergeCells>
  <pageMargins left="0.7" right="0.3" top="0.7" bottom="0.7" header="0.3" footer="0.3"/>
  <pageSetup scale="83" fitToHeight="0" orientation="portrait" r:id="rId1"/>
  <headerFooter scaleWithDoc="0">
    <oddHeader>&amp;L&amp;"Arial Narrow,Bold"Appendix A - Emission Calculations&amp;R&amp;"Arial Narrow,Bold"Holding Furnace</oddHeader>
    <oddFooter>&amp;C&amp;"Arial Narrow,Bold"Page &amp;P of &amp;N</oddFooter>
  </headerFooter>
  <rowBreaks count="4" manualBreakCount="4">
    <brk id="26" max="11" man="1"/>
    <brk id="88" max="11" man="1"/>
    <brk id="112" max="12" man="1"/>
    <brk id="134"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36953-CF66-477F-99DC-5B0F456A12C3}">
  <sheetPr>
    <tabColor rgb="FF00B050"/>
    <pageSetUpPr fitToPage="1"/>
  </sheetPr>
  <dimension ref="A1:O85"/>
  <sheetViews>
    <sheetView view="pageBreakPreview" topLeftCell="A49" zoomScaleNormal="100" zoomScaleSheetLayoutView="100" workbookViewId="0">
      <selection activeCell="B77" sqref="B77:M77"/>
    </sheetView>
  </sheetViews>
  <sheetFormatPr defaultColWidth="9.1796875" defaultRowHeight="13" x14ac:dyDescent="0.35"/>
  <cols>
    <col min="1" max="2" width="2" style="54" customWidth="1"/>
    <col min="3" max="3" width="17.81640625" style="54" customWidth="1"/>
    <col min="4" max="5" width="9.26953125" style="54" customWidth="1"/>
    <col min="6" max="6" width="13.453125" style="54" customWidth="1"/>
    <col min="7" max="7" width="10.1796875" style="54" customWidth="1"/>
    <col min="8" max="8" width="11.1796875" style="54" customWidth="1"/>
    <col min="9" max="12" width="9.26953125" style="54" customWidth="1"/>
    <col min="13" max="13" width="2.7265625" style="54" customWidth="1"/>
    <col min="14" max="16384" width="9.1796875" style="54"/>
  </cols>
  <sheetData>
    <row r="1" spans="1:14" ht="19.5" customHeight="1" thickBot="1" x14ac:dyDescent="0.4">
      <c r="A1" s="631" t="s">
        <v>978</v>
      </c>
      <c r="B1" s="631"/>
      <c r="C1" s="631"/>
      <c r="D1" s="631"/>
      <c r="E1" s="631"/>
      <c r="F1" s="631"/>
      <c r="G1" s="631"/>
      <c r="H1" s="631"/>
      <c r="I1" s="631"/>
      <c r="J1" s="631"/>
      <c r="K1" s="631"/>
      <c r="L1" s="631"/>
      <c r="M1" s="477"/>
    </row>
    <row r="2" spans="1:14" ht="3" customHeight="1" x14ac:dyDescent="0.35">
      <c r="A2" s="203"/>
      <c r="B2" s="37"/>
      <c r="C2" s="37"/>
      <c r="D2" s="37"/>
      <c r="E2" s="37"/>
      <c r="F2" s="37"/>
      <c r="G2" s="37"/>
      <c r="H2" s="37"/>
      <c r="I2" s="37"/>
      <c r="J2" s="37"/>
      <c r="K2" s="37"/>
      <c r="L2" s="37"/>
    </row>
    <row r="3" spans="1:14" ht="44.25" customHeight="1" x14ac:dyDescent="0.35">
      <c r="A3" s="54" t="s">
        <v>91</v>
      </c>
      <c r="B3" s="632" t="s">
        <v>545</v>
      </c>
      <c r="C3" s="632"/>
      <c r="D3" s="632"/>
      <c r="E3" s="632"/>
      <c r="F3" s="632"/>
      <c r="G3" s="632"/>
      <c r="H3" s="632"/>
      <c r="I3" s="632"/>
      <c r="J3" s="632"/>
      <c r="K3" s="632"/>
      <c r="L3" s="632"/>
    </row>
    <row r="4" spans="1:14" ht="15" customHeight="1" x14ac:dyDescent="0.35">
      <c r="B4" s="55"/>
      <c r="C4" s="55"/>
      <c r="D4" s="55"/>
      <c r="G4" s="56"/>
      <c r="H4" s="57"/>
      <c r="I4" s="57"/>
      <c r="J4" s="57"/>
      <c r="K4" s="58"/>
    </row>
    <row r="5" spans="1:14" ht="15" customHeight="1" x14ac:dyDescent="0.3">
      <c r="A5" s="61"/>
      <c r="B5" s="54" t="s">
        <v>93</v>
      </c>
      <c r="C5" s="62"/>
      <c r="D5" s="63"/>
      <c r="E5" s="63" t="s">
        <v>80</v>
      </c>
      <c r="F5" s="64"/>
      <c r="G5" s="65"/>
      <c r="H5" s="65"/>
      <c r="I5" s="65"/>
      <c r="J5" s="65"/>
      <c r="K5" s="65"/>
      <c r="L5" s="65"/>
      <c r="M5" s="65"/>
      <c r="N5" s="67"/>
    </row>
    <row r="6" spans="1:14" ht="18" customHeight="1" x14ac:dyDescent="0.35">
      <c r="A6" s="61"/>
      <c r="B6" s="54" t="s">
        <v>94</v>
      </c>
      <c r="C6" s="62"/>
      <c r="D6" s="190"/>
      <c r="E6" s="633" t="s">
        <v>42</v>
      </c>
      <c r="F6" s="633"/>
      <c r="G6" s="633"/>
      <c r="H6" s="633"/>
      <c r="I6" s="633"/>
      <c r="J6" s="633"/>
      <c r="K6" s="633"/>
      <c r="L6" s="633"/>
      <c r="M6" s="190"/>
      <c r="N6" s="67"/>
    </row>
    <row r="7" spans="1:14" ht="15" customHeight="1" x14ac:dyDescent="0.35">
      <c r="B7" s="55"/>
      <c r="C7" s="55"/>
      <c r="D7" s="55"/>
      <c r="G7" s="56"/>
      <c r="H7" s="57"/>
      <c r="I7" s="57"/>
      <c r="J7" s="57"/>
      <c r="K7" s="58"/>
    </row>
    <row r="8" spans="1:14" s="44" customFormat="1" ht="15.75" customHeight="1" x14ac:dyDescent="0.35">
      <c r="A8" s="72" t="s">
        <v>979</v>
      </c>
      <c r="B8" s="50"/>
      <c r="C8" s="72"/>
      <c r="D8" s="72"/>
      <c r="E8" s="50"/>
      <c r="F8" s="50"/>
      <c r="G8" s="50"/>
      <c r="H8" s="50"/>
      <c r="I8" s="50"/>
      <c r="J8" s="50"/>
      <c r="K8" s="50"/>
      <c r="L8" s="50"/>
      <c r="M8" s="50"/>
    </row>
    <row r="9" spans="1:14" s="33" customFormat="1" ht="15" customHeight="1" x14ac:dyDescent="0.35"/>
    <row r="10" spans="1:14" s="33" customFormat="1" ht="12.75" customHeight="1" x14ac:dyDescent="0.35">
      <c r="A10" s="74" t="s">
        <v>980</v>
      </c>
      <c r="B10" s="74"/>
      <c r="C10" s="75"/>
    </row>
    <row r="11" spans="1:14" s="33" customFormat="1" ht="15" customHeight="1" x14ac:dyDescent="0.35">
      <c r="B11" s="33" t="s">
        <v>546</v>
      </c>
      <c r="E11" s="76"/>
      <c r="G11" s="77">
        <f>Holder!G11</f>
        <v>34.375</v>
      </c>
      <c r="H11" s="78" t="s">
        <v>77</v>
      </c>
      <c r="I11" s="78"/>
    </row>
    <row r="12" spans="1:14" s="33" customFormat="1" ht="15" customHeight="1" x14ac:dyDescent="0.35">
      <c r="B12" s="33" t="s">
        <v>547</v>
      </c>
      <c r="E12" s="76"/>
      <c r="G12" s="79">
        <f>G11*8760</f>
        <v>301125</v>
      </c>
      <c r="H12" s="78" t="s">
        <v>90</v>
      </c>
      <c r="I12" s="78" t="s">
        <v>426</v>
      </c>
    </row>
    <row r="13" spans="1:14" s="33" customFormat="1" ht="15" customHeight="1" x14ac:dyDescent="0.35">
      <c r="E13" s="76"/>
      <c r="G13" s="78"/>
      <c r="H13" s="78"/>
      <c r="I13" s="78"/>
    </row>
    <row r="14" spans="1:14" s="60" customFormat="1" ht="15.75" customHeight="1" x14ac:dyDescent="0.35">
      <c r="A14" s="204" t="s">
        <v>981</v>
      </c>
      <c r="B14" s="50"/>
      <c r="C14" s="204"/>
      <c r="D14" s="204"/>
      <c r="E14" s="42"/>
      <c r="F14" s="42"/>
      <c r="G14" s="42"/>
      <c r="H14" s="42"/>
      <c r="I14" s="42"/>
      <c r="J14" s="42"/>
      <c r="K14" s="42"/>
      <c r="L14" s="42"/>
      <c r="M14" s="42"/>
    </row>
    <row r="15" spans="1:14" s="33" customFormat="1" x14ac:dyDescent="0.35">
      <c r="A15" s="74"/>
      <c r="B15" s="74"/>
      <c r="C15" s="75"/>
      <c r="M15" s="36"/>
    </row>
    <row r="16" spans="1:14" s="33" customFormat="1" x14ac:dyDescent="0.35">
      <c r="A16" s="74" t="s">
        <v>982</v>
      </c>
      <c r="B16" s="74"/>
      <c r="C16" s="75"/>
      <c r="M16" s="36"/>
    </row>
    <row r="17" spans="1:13" s="33" customFormat="1" ht="72" customHeight="1" x14ac:dyDescent="0.35">
      <c r="A17" s="80" t="s">
        <v>91</v>
      </c>
      <c r="B17" s="596" t="s">
        <v>548</v>
      </c>
      <c r="C17" s="596"/>
      <c r="D17" s="596"/>
      <c r="E17" s="596"/>
      <c r="F17" s="596"/>
      <c r="G17" s="596"/>
      <c r="H17" s="596"/>
      <c r="I17" s="596"/>
      <c r="J17" s="596"/>
      <c r="K17" s="596"/>
      <c r="L17" s="596"/>
      <c r="M17" s="596"/>
    </row>
    <row r="18" spans="1:13" s="33" customFormat="1" ht="80.25" customHeight="1" x14ac:dyDescent="0.35">
      <c r="B18" s="596" t="s">
        <v>549</v>
      </c>
      <c r="C18" s="596"/>
      <c r="D18" s="596"/>
      <c r="E18" s="596"/>
      <c r="F18" s="596"/>
      <c r="G18" s="596"/>
      <c r="H18" s="596"/>
      <c r="I18" s="596"/>
      <c r="J18" s="596"/>
      <c r="K18" s="596"/>
      <c r="L18" s="596"/>
      <c r="M18" s="596"/>
    </row>
    <row r="19" spans="1:13" s="33" customFormat="1" ht="15" customHeight="1" x14ac:dyDescent="0.3">
      <c r="B19" s="126" t="s">
        <v>86</v>
      </c>
      <c r="C19" s="126"/>
      <c r="D19" s="127"/>
      <c r="E19" s="128" t="s">
        <v>89</v>
      </c>
      <c r="F19" s="128"/>
      <c r="G19" s="129" t="s">
        <v>87</v>
      </c>
      <c r="H19" s="128"/>
      <c r="I19" s="128"/>
      <c r="J19" s="45"/>
      <c r="K19" s="130"/>
      <c r="L19" s="45"/>
      <c r="M19" s="45"/>
    </row>
    <row r="20" spans="1:13" s="33" customFormat="1" ht="36" customHeight="1" x14ac:dyDescent="0.35">
      <c r="B20" s="595" t="s">
        <v>443</v>
      </c>
      <c r="C20" s="595"/>
      <c r="D20" s="595"/>
      <c r="E20" s="206">
        <v>0.01</v>
      </c>
      <c r="F20" s="33" t="s">
        <v>118</v>
      </c>
      <c r="G20" s="595" t="s">
        <v>550</v>
      </c>
      <c r="H20" s="599"/>
      <c r="I20" s="599"/>
      <c r="J20" s="599"/>
      <c r="K20" s="599"/>
      <c r="L20" s="599"/>
      <c r="M20" s="599"/>
    </row>
    <row r="21" spans="1:13" s="33" customFormat="1" ht="18" customHeight="1" x14ac:dyDescent="0.35">
      <c r="A21" s="114"/>
      <c r="B21" s="585" t="s">
        <v>104</v>
      </c>
      <c r="C21" s="585"/>
      <c r="D21" s="585"/>
      <c r="E21" s="476">
        <v>0.53200000000000003</v>
      </c>
      <c r="F21" s="474" t="s">
        <v>88</v>
      </c>
      <c r="G21" s="613" t="s">
        <v>105</v>
      </c>
      <c r="H21" s="613"/>
      <c r="I21" s="613"/>
      <c r="J21" s="613"/>
      <c r="K21" s="613"/>
      <c r="L21" s="613"/>
      <c r="M21" s="94"/>
    </row>
    <row r="22" spans="1:13" s="33" customFormat="1" ht="18" customHeight="1" x14ac:dyDescent="0.35">
      <c r="A22" s="114"/>
      <c r="B22" s="585" t="s">
        <v>106</v>
      </c>
      <c r="C22" s="585"/>
      <c r="D22" s="585"/>
      <c r="E22" s="475">
        <v>0.19800000000000001</v>
      </c>
      <c r="F22" s="474" t="s">
        <v>88</v>
      </c>
      <c r="G22" s="613"/>
      <c r="H22" s="613"/>
      <c r="I22" s="613"/>
      <c r="J22" s="613"/>
      <c r="K22" s="613"/>
      <c r="L22" s="613"/>
      <c r="M22" s="94"/>
    </row>
    <row r="23" spans="1:13" s="33" customFormat="1" ht="18" customHeight="1" x14ac:dyDescent="0.35">
      <c r="B23" s="33" t="s">
        <v>448</v>
      </c>
      <c r="E23" s="478">
        <f>E20*E21</f>
        <v>5.3200000000000001E-3</v>
      </c>
      <c r="F23" s="106" t="s">
        <v>118</v>
      </c>
      <c r="G23" s="629" t="s">
        <v>551</v>
      </c>
      <c r="H23" s="595"/>
      <c r="I23" s="595"/>
      <c r="J23" s="595"/>
      <c r="K23" s="595"/>
      <c r="L23" s="595"/>
      <c r="M23" s="595"/>
    </row>
    <row r="24" spans="1:13" s="33" customFormat="1" ht="18" customHeight="1" x14ac:dyDescent="0.35">
      <c r="B24" s="93" t="s">
        <v>449</v>
      </c>
      <c r="C24" s="93"/>
      <c r="D24" s="93"/>
      <c r="E24" s="473">
        <f>E20*E22</f>
        <v>1.98E-3</v>
      </c>
      <c r="F24" s="104" t="s">
        <v>118</v>
      </c>
      <c r="G24" s="630" t="s">
        <v>552</v>
      </c>
      <c r="H24" s="597"/>
      <c r="I24" s="597"/>
      <c r="J24" s="597"/>
      <c r="K24" s="597"/>
      <c r="L24" s="597"/>
      <c r="M24" s="597"/>
    </row>
    <row r="25" spans="1:13" s="33" customFormat="1" ht="27.75" customHeight="1" x14ac:dyDescent="0.35">
      <c r="B25" s="579" t="s">
        <v>815</v>
      </c>
      <c r="C25" s="579"/>
      <c r="D25" s="579"/>
      <c r="E25" s="112">
        <v>4.9999999999999998E-7</v>
      </c>
      <c r="F25" s="73" t="s">
        <v>841</v>
      </c>
      <c r="G25" s="579" t="s">
        <v>842</v>
      </c>
      <c r="H25" s="579"/>
      <c r="I25" s="579"/>
      <c r="J25" s="579"/>
      <c r="K25" s="579"/>
      <c r="L25" s="579"/>
      <c r="M25" s="579"/>
    </row>
    <row r="26" spans="1:13" s="33" customFormat="1" ht="27.75" customHeight="1" x14ac:dyDescent="0.35">
      <c r="B26" s="579" t="s">
        <v>816</v>
      </c>
      <c r="C26" s="579"/>
      <c r="D26" s="579"/>
      <c r="E26" s="112">
        <v>4.9999999999999998E-7</v>
      </c>
      <c r="F26" s="73" t="s">
        <v>843</v>
      </c>
      <c r="G26" s="579" t="s">
        <v>844</v>
      </c>
      <c r="H26" s="579"/>
      <c r="I26" s="579"/>
      <c r="J26" s="579"/>
      <c r="K26" s="579"/>
      <c r="L26" s="579"/>
      <c r="M26" s="579"/>
    </row>
    <row r="27" spans="1:13" s="33" customFormat="1" ht="27.75" customHeight="1" x14ac:dyDescent="0.35">
      <c r="B27" s="579" t="s">
        <v>817</v>
      </c>
      <c r="C27" s="579"/>
      <c r="D27" s="579"/>
      <c r="E27" s="112">
        <v>4.9999999999999998E-7</v>
      </c>
      <c r="F27" s="73" t="s">
        <v>845</v>
      </c>
      <c r="G27" s="579" t="s">
        <v>846</v>
      </c>
      <c r="H27" s="579"/>
      <c r="I27" s="579"/>
      <c r="J27" s="579"/>
      <c r="K27" s="579"/>
      <c r="L27" s="579"/>
      <c r="M27" s="579"/>
    </row>
    <row r="28" spans="1:13" s="33" customFormat="1" ht="27.75" customHeight="1" x14ac:dyDescent="0.35">
      <c r="B28" s="579" t="s">
        <v>818</v>
      </c>
      <c r="C28" s="579"/>
      <c r="D28" s="579"/>
      <c r="E28" s="112">
        <v>1.8999999999999998E-6</v>
      </c>
      <c r="F28" s="73" t="s">
        <v>847</v>
      </c>
      <c r="G28" s="579" t="s">
        <v>848</v>
      </c>
      <c r="H28" s="579"/>
      <c r="I28" s="579"/>
      <c r="J28" s="579"/>
      <c r="K28" s="579"/>
      <c r="L28" s="579"/>
      <c r="M28" s="579"/>
    </row>
    <row r="29" spans="1:13" s="33" customFormat="1" ht="27.75" customHeight="1" x14ac:dyDescent="0.35">
      <c r="B29" s="579" t="s">
        <v>819</v>
      </c>
      <c r="C29" s="579"/>
      <c r="D29" s="579"/>
      <c r="E29" s="112">
        <v>3.9999999999999998E-6</v>
      </c>
      <c r="F29" s="73" t="s">
        <v>849</v>
      </c>
      <c r="G29" s="579" t="s">
        <v>850</v>
      </c>
      <c r="H29" s="579"/>
      <c r="I29" s="579"/>
      <c r="J29" s="579"/>
      <c r="K29" s="579"/>
      <c r="L29" s="579"/>
      <c r="M29" s="579"/>
    </row>
    <row r="30" spans="1:13" s="33" customFormat="1" ht="27.75" customHeight="1" x14ac:dyDescent="0.35">
      <c r="B30" s="579" t="s">
        <v>820</v>
      </c>
      <c r="C30" s="579"/>
      <c r="D30" s="579"/>
      <c r="E30" s="112">
        <v>2.9999999999999999E-7</v>
      </c>
      <c r="F30" s="73" t="s">
        <v>851</v>
      </c>
      <c r="G30" s="579" t="s">
        <v>852</v>
      </c>
      <c r="H30" s="579"/>
      <c r="I30" s="579"/>
      <c r="J30" s="579"/>
      <c r="K30" s="579"/>
      <c r="L30" s="579"/>
      <c r="M30" s="579"/>
    </row>
    <row r="31" spans="1:13" s="33" customFormat="1" ht="27.75" customHeight="1" x14ac:dyDescent="0.35">
      <c r="B31" s="579" t="s">
        <v>821</v>
      </c>
      <c r="C31" s="579"/>
      <c r="D31" s="579"/>
      <c r="E31" s="112">
        <v>1.1000000000000001E-6</v>
      </c>
      <c r="F31" s="73" t="s">
        <v>853</v>
      </c>
      <c r="G31" s="579" t="s">
        <v>854</v>
      </c>
      <c r="H31" s="579"/>
      <c r="I31" s="579"/>
      <c r="J31" s="579"/>
      <c r="K31" s="579"/>
      <c r="L31" s="579"/>
      <c r="M31" s="579"/>
    </row>
    <row r="32" spans="1:13" s="33" customFormat="1" ht="27.75" customHeight="1" x14ac:dyDescent="0.35">
      <c r="B32" s="579" t="s">
        <v>822</v>
      </c>
      <c r="C32" s="579"/>
      <c r="D32" s="579"/>
      <c r="E32" s="112">
        <v>4.9999999999999998E-7</v>
      </c>
      <c r="F32" s="73" t="s">
        <v>855</v>
      </c>
      <c r="G32" s="579" t="s">
        <v>856</v>
      </c>
      <c r="H32" s="579"/>
      <c r="I32" s="579"/>
      <c r="J32" s="579"/>
      <c r="K32" s="579"/>
      <c r="L32" s="579"/>
      <c r="M32" s="579"/>
    </row>
    <row r="33" spans="2:13" s="33" customFormat="1" ht="27.75" customHeight="1" x14ac:dyDescent="0.35">
      <c r="B33" s="579" t="s">
        <v>823</v>
      </c>
      <c r="C33" s="579"/>
      <c r="D33" s="579"/>
      <c r="E33" s="112">
        <v>1E-4</v>
      </c>
      <c r="F33" s="73" t="s">
        <v>857</v>
      </c>
      <c r="G33" s="579" t="s">
        <v>858</v>
      </c>
      <c r="H33" s="579"/>
      <c r="I33" s="579"/>
      <c r="J33" s="579"/>
      <c r="K33" s="579"/>
      <c r="L33" s="579"/>
      <c r="M33" s="579"/>
    </row>
    <row r="34" spans="2:13" s="33" customFormat="1" ht="27.75" customHeight="1" x14ac:dyDescent="0.35">
      <c r="B34" s="579" t="s">
        <v>824</v>
      </c>
      <c r="C34" s="579"/>
      <c r="D34" s="579"/>
      <c r="E34" s="112">
        <v>8.0000000000000005E-9</v>
      </c>
      <c r="F34" s="73" t="s">
        <v>859</v>
      </c>
      <c r="G34" s="579" t="s">
        <v>860</v>
      </c>
      <c r="H34" s="579"/>
      <c r="I34" s="579"/>
      <c r="J34" s="579"/>
      <c r="K34" s="579"/>
      <c r="L34" s="579"/>
      <c r="M34" s="579"/>
    </row>
    <row r="35" spans="2:13" s="33" customFormat="1" ht="27.75" customHeight="1" x14ac:dyDescent="0.35">
      <c r="B35" s="579" t="s">
        <v>983</v>
      </c>
      <c r="C35" s="579"/>
      <c r="D35" s="579"/>
      <c r="E35" s="112">
        <v>1.0000000000000001E-9</v>
      </c>
      <c r="F35" s="73" t="s">
        <v>984</v>
      </c>
      <c r="G35" s="579" t="s">
        <v>985</v>
      </c>
      <c r="H35" s="579"/>
      <c r="I35" s="579"/>
      <c r="J35" s="579"/>
      <c r="K35" s="579"/>
      <c r="L35" s="579"/>
      <c r="M35" s="579"/>
    </row>
    <row r="36" spans="2:13" s="33" customFormat="1" ht="27.75" customHeight="1" x14ac:dyDescent="0.35">
      <c r="B36" s="579" t="s">
        <v>986</v>
      </c>
      <c r="C36" s="579"/>
      <c r="D36" s="579"/>
      <c r="E36" s="112">
        <v>1.0000000000000001E-9</v>
      </c>
      <c r="F36" s="73" t="s">
        <v>987</v>
      </c>
      <c r="G36" s="579" t="s">
        <v>988</v>
      </c>
      <c r="H36" s="579"/>
      <c r="I36" s="579"/>
      <c r="J36" s="579"/>
      <c r="K36" s="579"/>
      <c r="L36" s="579"/>
      <c r="M36" s="579"/>
    </row>
    <row r="37" spans="2:13" s="33" customFormat="1" ht="27.75" customHeight="1" x14ac:dyDescent="0.35">
      <c r="B37" s="579" t="s">
        <v>825</v>
      </c>
      <c r="C37" s="579"/>
      <c r="D37" s="579"/>
      <c r="E37" s="112">
        <v>1.4E-5</v>
      </c>
      <c r="F37" s="73" t="s">
        <v>861</v>
      </c>
      <c r="G37" s="579" t="s">
        <v>862</v>
      </c>
      <c r="H37" s="579"/>
      <c r="I37" s="579"/>
      <c r="J37" s="579"/>
      <c r="K37" s="579"/>
      <c r="L37" s="579"/>
      <c r="M37" s="579"/>
    </row>
    <row r="38" spans="2:13" s="33" customFormat="1" ht="27.75" customHeight="1" x14ac:dyDescent="0.35">
      <c r="B38" s="579" t="s">
        <v>826</v>
      </c>
      <c r="C38" s="579"/>
      <c r="D38" s="579"/>
      <c r="E38" s="112">
        <v>1.8999999999999998E-6</v>
      </c>
      <c r="F38" s="73" t="s">
        <v>863</v>
      </c>
      <c r="G38" s="579" t="s">
        <v>864</v>
      </c>
      <c r="H38" s="579"/>
      <c r="I38" s="579"/>
      <c r="J38" s="579"/>
      <c r="K38" s="579"/>
      <c r="L38" s="579"/>
      <c r="M38" s="579"/>
    </row>
    <row r="39" spans="2:13" s="33" customFormat="1" ht="27.75" customHeight="1" x14ac:dyDescent="0.35">
      <c r="B39" s="579" t="s">
        <v>342</v>
      </c>
      <c r="C39" s="579"/>
      <c r="D39" s="579"/>
      <c r="E39" s="112">
        <v>1.2521E-4</v>
      </c>
      <c r="F39" s="73" t="s">
        <v>865</v>
      </c>
      <c r="G39" s="579" t="s">
        <v>866</v>
      </c>
      <c r="H39" s="579"/>
      <c r="I39" s="579"/>
      <c r="J39" s="579"/>
      <c r="K39" s="579"/>
      <c r="L39" s="579"/>
      <c r="M39" s="579"/>
    </row>
    <row r="40" spans="2:13" s="33" customFormat="1" ht="27.75" customHeight="1" x14ac:dyDescent="0.35">
      <c r="B40" s="38"/>
      <c r="C40" s="38"/>
      <c r="D40" s="38"/>
      <c r="E40" s="528"/>
      <c r="G40" s="38"/>
      <c r="H40" s="38"/>
      <c r="I40" s="38"/>
      <c r="J40" s="38"/>
      <c r="K40" s="38"/>
      <c r="L40" s="38"/>
      <c r="M40" s="38"/>
    </row>
    <row r="41" spans="2:13" s="33" customFormat="1" ht="27.75" customHeight="1" x14ac:dyDescent="0.35">
      <c r="B41" s="596" t="s">
        <v>828</v>
      </c>
      <c r="C41" s="596"/>
      <c r="D41" s="596"/>
      <c r="E41" s="528">
        <v>5.0000000000000001E-9</v>
      </c>
      <c r="F41" s="73" t="s">
        <v>867</v>
      </c>
      <c r="G41" s="579" t="s">
        <v>989</v>
      </c>
      <c r="H41" s="579"/>
      <c r="I41" s="579"/>
      <c r="J41" s="579"/>
      <c r="K41" s="579"/>
      <c r="L41" s="579"/>
      <c r="M41" s="579"/>
    </row>
    <row r="42" spans="2:13" s="33" customFormat="1" ht="27.75" customHeight="1" x14ac:dyDescent="0.35">
      <c r="B42" s="596" t="s">
        <v>829</v>
      </c>
      <c r="C42" s="596"/>
      <c r="D42" s="596"/>
      <c r="E42" s="528">
        <v>5.0000000000000001E-9</v>
      </c>
      <c r="F42" s="73" t="s">
        <v>869</v>
      </c>
      <c r="G42" s="579" t="s">
        <v>990</v>
      </c>
      <c r="H42" s="579"/>
      <c r="I42" s="579"/>
      <c r="J42" s="579"/>
      <c r="K42" s="579"/>
      <c r="L42" s="579"/>
      <c r="M42" s="579"/>
    </row>
    <row r="43" spans="2:13" s="33" customFormat="1" ht="27.75" customHeight="1" x14ac:dyDescent="0.35">
      <c r="B43" s="596" t="s">
        <v>830</v>
      </c>
      <c r="C43" s="596"/>
      <c r="D43" s="596"/>
      <c r="E43" s="528">
        <v>5.0000000000000001E-9</v>
      </c>
      <c r="F43" s="73" t="s">
        <v>871</v>
      </c>
      <c r="G43" s="579" t="s">
        <v>991</v>
      </c>
      <c r="H43" s="579"/>
      <c r="I43" s="579"/>
      <c r="J43" s="579"/>
      <c r="K43" s="579"/>
      <c r="L43" s="579"/>
      <c r="M43" s="579"/>
    </row>
    <row r="44" spans="2:13" s="33" customFormat="1" ht="27.75" customHeight="1" x14ac:dyDescent="0.35">
      <c r="B44" s="596" t="s">
        <v>831</v>
      </c>
      <c r="C44" s="596"/>
      <c r="D44" s="596"/>
      <c r="E44" s="528">
        <v>1.8999999999999998E-8</v>
      </c>
      <c r="F44" s="73" t="s">
        <v>873</v>
      </c>
      <c r="G44" s="579" t="s">
        <v>992</v>
      </c>
      <c r="H44" s="579"/>
      <c r="I44" s="579"/>
      <c r="J44" s="579"/>
      <c r="K44" s="579"/>
      <c r="L44" s="579"/>
      <c r="M44" s="579"/>
    </row>
    <row r="45" spans="2:13" s="33" customFormat="1" ht="27.75" customHeight="1" x14ac:dyDescent="0.35">
      <c r="B45" s="596" t="s">
        <v>832</v>
      </c>
      <c r="C45" s="596"/>
      <c r="D45" s="596"/>
      <c r="E45" s="528">
        <v>4.0000000000000001E-8</v>
      </c>
      <c r="F45" s="73" t="s">
        <v>875</v>
      </c>
      <c r="G45" s="579" t="s">
        <v>993</v>
      </c>
      <c r="H45" s="579"/>
      <c r="I45" s="579"/>
      <c r="J45" s="579"/>
      <c r="K45" s="579"/>
      <c r="L45" s="579"/>
      <c r="M45" s="579"/>
    </row>
    <row r="46" spans="2:13" s="33" customFormat="1" ht="27.75" customHeight="1" x14ac:dyDescent="0.35">
      <c r="B46" s="596" t="s">
        <v>833</v>
      </c>
      <c r="C46" s="596"/>
      <c r="D46" s="596"/>
      <c r="E46" s="528">
        <v>3E-9</v>
      </c>
      <c r="F46" s="73" t="s">
        <v>877</v>
      </c>
      <c r="G46" s="579" t="s">
        <v>994</v>
      </c>
      <c r="H46" s="579"/>
      <c r="I46" s="579"/>
      <c r="J46" s="579"/>
      <c r="K46" s="579"/>
      <c r="L46" s="579"/>
      <c r="M46" s="579"/>
    </row>
    <row r="47" spans="2:13" s="33" customFormat="1" ht="27.75" customHeight="1" x14ac:dyDescent="0.35">
      <c r="B47" s="596" t="s">
        <v>834</v>
      </c>
      <c r="C47" s="596"/>
      <c r="D47" s="596"/>
      <c r="E47" s="528">
        <v>1.1000000000000001E-8</v>
      </c>
      <c r="F47" s="73" t="s">
        <v>879</v>
      </c>
      <c r="G47" s="579" t="s">
        <v>995</v>
      </c>
      <c r="H47" s="579"/>
      <c r="I47" s="579"/>
      <c r="J47" s="579"/>
      <c r="K47" s="579"/>
      <c r="L47" s="579"/>
      <c r="M47" s="579"/>
    </row>
    <row r="48" spans="2:13" s="33" customFormat="1" ht="27.75" customHeight="1" x14ac:dyDescent="0.35">
      <c r="B48" s="596" t="s">
        <v>835</v>
      </c>
      <c r="C48" s="596"/>
      <c r="D48" s="596"/>
      <c r="E48" s="528">
        <v>5.0000000000000001E-9</v>
      </c>
      <c r="F48" s="73" t="s">
        <v>881</v>
      </c>
      <c r="G48" s="579" t="s">
        <v>996</v>
      </c>
      <c r="H48" s="579"/>
      <c r="I48" s="579"/>
      <c r="J48" s="579"/>
      <c r="K48" s="579"/>
      <c r="L48" s="579"/>
      <c r="M48" s="579"/>
    </row>
    <row r="49" spans="1:14" s="33" customFormat="1" ht="27.75" customHeight="1" x14ac:dyDescent="0.35">
      <c r="B49" s="596" t="s">
        <v>836</v>
      </c>
      <c r="C49" s="596"/>
      <c r="D49" s="596"/>
      <c r="E49" s="528">
        <v>1.0000000000000002E-6</v>
      </c>
      <c r="F49" s="73" t="s">
        <v>883</v>
      </c>
      <c r="G49" s="579" t="s">
        <v>997</v>
      </c>
      <c r="H49" s="579"/>
      <c r="I49" s="579"/>
      <c r="J49" s="579"/>
      <c r="K49" s="579"/>
      <c r="L49" s="579"/>
      <c r="M49" s="579"/>
    </row>
    <row r="50" spans="1:14" s="33" customFormat="1" ht="27.75" customHeight="1" x14ac:dyDescent="0.35">
      <c r="B50" s="596" t="s">
        <v>837</v>
      </c>
      <c r="C50" s="596"/>
      <c r="D50" s="596"/>
      <c r="E50" s="528">
        <v>8.0000000000000008E-11</v>
      </c>
      <c r="F50" s="73" t="s">
        <v>885</v>
      </c>
      <c r="G50" s="579" t="s">
        <v>998</v>
      </c>
      <c r="H50" s="579"/>
      <c r="I50" s="579"/>
      <c r="J50" s="579"/>
      <c r="K50" s="579"/>
      <c r="L50" s="579"/>
      <c r="M50" s="579"/>
    </row>
    <row r="51" spans="1:14" s="33" customFormat="1" ht="27.75" customHeight="1" x14ac:dyDescent="0.35">
      <c r="B51" s="596" t="s">
        <v>999</v>
      </c>
      <c r="C51" s="596"/>
      <c r="D51" s="596"/>
      <c r="E51" s="528">
        <v>1.0000000000000001E-11</v>
      </c>
      <c r="F51" s="73" t="s">
        <v>1000</v>
      </c>
      <c r="G51" s="579" t="s">
        <v>1001</v>
      </c>
      <c r="H51" s="579"/>
      <c r="I51" s="579"/>
      <c r="J51" s="579"/>
      <c r="K51" s="579"/>
      <c r="L51" s="579"/>
      <c r="M51" s="579"/>
    </row>
    <row r="52" spans="1:14" s="33" customFormat="1" ht="27.75" customHeight="1" x14ac:dyDescent="0.35">
      <c r="B52" s="596" t="s">
        <v>1002</v>
      </c>
      <c r="C52" s="596"/>
      <c r="D52" s="596"/>
      <c r="E52" s="528">
        <v>1.0000000000000001E-11</v>
      </c>
      <c r="F52" s="73" t="s">
        <v>1003</v>
      </c>
      <c r="G52" s="579" t="s">
        <v>1004</v>
      </c>
      <c r="H52" s="579"/>
      <c r="I52" s="579"/>
      <c r="J52" s="579"/>
      <c r="K52" s="579"/>
      <c r="L52" s="579"/>
      <c r="M52" s="579"/>
    </row>
    <row r="53" spans="1:14" s="33" customFormat="1" ht="27.75" customHeight="1" x14ac:dyDescent="0.35">
      <c r="B53" s="596" t="s">
        <v>838</v>
      </c>
      <c r="C53" s="596"/>
      <c r="D53" s="596"/>
      <c r="E53" s="113">
        <v>1.4000000000000001E-7</v>
      </c>
      <c r="F53" s="73" t="s">
        <v>887</v>
      </c>
      <c r="G53" s="579" t="s">
        <v>1005</v>
      </c>
      <c r="H53" s="579"/>
      <c r="I53" s="579"/>
      <c r="J53" s="579"/>
      <c r="K53" s="579"/>
      <c r="L53" s="579"/>
      <c r="M53" s="579"/>
    </row>
    <row r="54" spans="1:14" s="33" customFormat="1" ht="27.75" customHeight="1" x14ac:dyDescent="0.35">
      <c r="B54" s="596" t="s">
        <v>839</v>
      </c>
      <c r="C54" s="596"/>
      <c r="D54" s="596"/>
      <c r="E54" s="528">
        <v>1.8999999999999998E-8</v>
      </c>
      <c r="F54" s="73" t="s">
        <v>888</v>
      </c>
      <c r="G54" s="579" t="s">
        <v>1006</v>
      </c>
      <c r="H54" s="579"/>
      <c r="I54" s="579"/>
      <c r="J54" s="579"/>
      <c r="K54" s="579"/>
      <c r="L54" s="579"/>
      <c r="M54" s="579"/>
    </row>
    <row r="55" spans="1:14" s="33" customFormat="1" ht="27.75" customHeight="1" x14ac:dyDescent="0.35">
      <c r="B55" s="596" t="s">
        <v>840</v>
      </c>
      <c r="C55" s="596"/>
      <c r="D55" s="596"/>
      <c r="E55" s="113">
        <v>1.2521E-6</v>
      </c>
      <c r="F55" s="73" t="s">
        <v>889</v>
      </c>
      <c r="G55" s="579" t="s">
        <v>1007</v>
      </c>
      <c r="H55" s="579"/>
      <c r="I55" s="579"/>
      <c r="J55" s="579"/>
      <c r="K55" s="579"/>
      <c r="L55" s="579"/>
      <c r="M55" s="579"/>
    </row>
    <row r="56" spans="1:14" ht="15" customHeight="1" x14ac:dyDescent="0.35">
      <c r="E56" s="84"/>
      <c r="F56" s="141"/>
      <c r="G56" s="86"/>
    </row>
    <row r="57" spans="1:14" s="60" customFormat="1" ht="15.75" customHeight="1" x14ac:dyDescent="0.35">
      <c r="A57" s="204" t="s">
        <v>1008</v>
      </c>
      <c r="B57" s="50"/>
      <c r="C57" s="204"/>
      <c r="D57" s="204"/>
      <c r="E57" s="42"/>
      <c r="F57" s="42"/>
      <c r="G57" s="42"/>
      <c r="H57" s="42"/>
      <c r="I57" s="42"/>
      <c r="J57" s="42"/>
      <c r="K57" s="42"/>
      <c r="L57" s="42"/>
      <c r="M57" s="42"/>
    </row>
    <row r="58" spans="1:14" ht="15" customHeight="1" x14ac:dyDescent="0.35">
      <c r="B58" s="193"/>
      <c r="C58" s="193"/>
      <c r="D58" s="193"/>
      <c r="E58" s="193"/>
      <c r="F58" s="193"/>
      <c r="G58" s="193"/>
      <c r="H58" s="193"/>
      <c r="I58" s="193"/>
      <c r="J58" s="193"/>
      <c r="K58" s="193"/>
      <c r="L58" s="193"/>
    </row>
    <row r="59" spans="1:14" s="33" customFormat="1" ht="15" customHeight="1" x14ac:dyDescent="0.35">
      <c r="A59" s="74" t="s">
        <v>1009</v>
      </c>
      <c r="B59" s="74"/>
      <c r="C59" s="75"/>
    </row>
    <row r="60" spans="1:14" ht="18" customHeight="1" x14ac:dyDescent="0.35">
      <c r="A60" s="54" t="s">
        <v>91</v>
      </c>
      <c r="B60" s="601" t="s">
        <v>135</v>
      </c>
      <c r="C60" s="601"/>
      <c r="D60" s="601"/>
      <c r="E60" s="601"/>
      <c r="F60" s="601"/>
      <c r="G60" s="601"/>
      <c r="H60" s="601"/>
      <c r="I60" s="601"/>
      <c r="J60" s="601"/>
      <c r="K60" s="601"/>
      <c r="L60" s="601"/>
      <c r="M60" s="601"/>
    </row>
    <row r="61" spans="1:14" s="33" customFormat="1" ht="15" customHeight="1" x14ac:dyDescent="0.35">
      <c r="A61" s="74"/>
      <c r="B61" s="74"/>
      <c r="C61" s="75"/>
    </row>
    <row r="62" spans="1:14" ht="53.25" customHeight="1" x14ac:dyDescent="0.3">
      <c r="D62" s="153" t="s">
        <v>402</v>
      </c>
      <c r="E62" s="154"/>
      <c r="F62" s="154"/>
      <c r="G62" s="154"/>
      <c r="H62" s="155" t="s">
        <v>137</v>
      </c>
      <c r="I62" s="155" t="s">
        <v>138</v>
      </c>
      <c r="J62" s="602" t="s">
        <v>139</v>
      </c>
      <c r="K62" s="581"/>
      <c r="L62" s="153"/>
    </row>
    <row r="63" spans="1:14" ht="15" customHeight="1" x14ac:dyDescent="0.35">
      <c r="B63" s="207" t="s">
        <v>140</v>
      </c>
      <c r="C63" s="207"/>
      <c r="D63" s="156" t="s">
        <v>141</v>
      </c>
      <c r="E63" s="157" t="s">
        <v>142</v>
      </c>
      <c r="F63" s="158"/>
      <c r="G63" s="159"/>
      <c r="H63" s="160" t="s">
        <v>143</v>
      </c>
      <c r="I63" s="160" t="s">
        <v>144</v>
      </c>
      <c r="J63" s="160" t="s">
        <v>145</v>
      </c>
      <c r="K63" s="156" t="s">
        <v>146</v>
      </c>
      <c r="L63" s="208"/>
      <c r="N63" s="47"/>
    </row>
    <row r="64" spans="1:14" ht="15" customHeight="1" x14ac:dyDescent="0.35">
      <c r="B64" s="54" t="s">
        <v>152</v>
      </c>
      <c r="D64" s="216">
        <f>E20</f>
        <v>0.01</v>
      </c>
      <c r="E64" s="571" t="s">
        <v>508</v>
      </c>
      <c r="F64" s="571"/>
      <c r="G64" s="571"/>
      <c r="H64" s="471">
        <f>G11</f>
        <v>34.375</v>
      </c>
      <c r="I64" s="210">
        <f>$G$12</f>
        <v>301125</v>
      </c>
      <c r="J64" s="215">
        <f>D64*H64</f>
        <v>0.34375</v>
      </c>
      <c r="K64" s="212">
        <f>D64*I64/2000</f>
        <v>1.505625</v>
      </c>
      <c r="L64" s="212"/>
      <c r="N64" s="47"/>
    </row>
    <row r="65" spans="2:15" ht="15" customHeight="1" x14ac:dyDescent="0.35">
      <c r="B65" s="54" t="s">
        <v>154</v>
      </c>
      <c r="D65" s="209">
        <f>E23</f>
        <v>5.3200000000000001E-3</v>
      </c>
      <c r="E65" s="571" t="s">
        <v>553</v>
      </c>
      <c r="F65" s="571"/>
      <c r="G65" s="571"/>
      <c r="H65" s="471">
        <f>H64</f>
        <v>34.375</v>
      </c>
      <c r="I65" s="210">
        <f>$G$12</f>
        <v>301125</v>
      </c>
      <c r="J65" s="215">
        <f>D65*H65</f>
        <v>0.18287500000000001</v>
      </c>
      <c r="K65" s="212">
        <f>D65*I65/2000</f>
        <v>0.80099250000000011</v>
      </c>
      <c r="L65" s="212"/>
      <c r="N65" s="213"/>
      <c r="O65" s="47"/>
    </row>
    <row r="66" spans="2:15" ht="15" customHeight="1" x14ac:dyDescent="0.35">
      <c r="B66" s="54" t="s">
        <v>156</v>
      </c>
      <c r="D66" s="209">
        <f>E24</f>
        <v>1.98E-3</v>
      </c>
      <c r="E66" s="571" t="s">
        <v>553</v>
      </c>
      <c r="F66" s="571"/>
      <c r="G66" s="571"/>
      <c r="H66" s="471">
        <f>H64</f>
        <v>34.375</v>
      </c>
      <c r="I66" s="210">
        <f>$G$12</f>
        <v>301125</v>
      </c>
      <c r="J66" s="211">
        <f>D66*H66</f>
        <v>6.8062499999999998E-2</v>
      </c>
      <c r="K66" s="212">
        <f>D66*I66/2000</f>
        <v>0.29811374999999996</v>
      </c>
      <c r="L66" s="212"/>
      <c r="N66" s="213"/>
      <c r="O66" s="47"/>
    </row>
    <row r="67" spans="2:15" ht="15" customHeight="1" x14ac:dyDescent="0.35">
      <c r="B67" s="54" t="s">
        <v>179</v>
      </c>
      <c r="D67" s="209">
        <f t="shared" ref="D67:D81" si="0">E41</f>
        <v>5.0000000000000001E-9</v>
      </c>
      <c r="E67" s="634" t="s">
        <v>409</v>
      </c>
      <c r="F67" s="634"/>
      <c r="G67" s="635"/>
      <c r="H67" s="471">
        <f t="shared" ref="H67:H81" si="1">H65</f>
        <v>34.375</v>
      </c>
      <c r="I67" s="210">
        <f t="shared" ref="I67:I81" si="2">$G$12</f>
        <v>301125</v>
      </c>
      <c r="J67" s="214">
        <f>D67*H67</f>
        <v>1.71875E-7</v>
      </c>
      <c r="K67" s="209">
        <f>D67*I67/2000</f>
        <v>7.5281250000000005E-7</v>
      </c>
      <c r="L67" s="212"/>
      <c r="N67" s="213"/>
      <c r="O67" s="47"/>
    </row>
    <row r="68" spans="2:15" ht="15" customHeight="1" x14ac:dyDescent="0.35">
      <c r="B68" s="54" t="s">
        <v>180</v>
      </c>
      <c r="D68" s="209">
        <f t="shared" si="0"/>
        <v>5.0000000000000001E-9</v>
      </c>
      <c r="E68" s="634" t="s">
        <v>409</v>
      </c>
      <c r="F68" s="634"/>
      <c r="G68" s="635"/>
      <c r="H68" s="471">
        <f t="shared" si="1"/>
        <v>34.375</v>
      </c>
      <c r="I68" s="210">
        <f t="shared" si="2"/>
        <v>301125</v>
      </c>
      <c r="J68" s="214">
        <f t="shared" ref="J68:J80" si="3">D68*H68</f>
        <v>1.71875E-7</v>
      </c>
      <c r="K68" s="209">
        <f>D68*I68/2000</f>
        <v>7.5281250000000005E-7</v>
      </c>
      <c r="L68" s="212"/>
      <c r="N68" s="213"/>
      <c r="O68" s="47"/>
    </row>
    <row r="69" spans="2:15" ht="15" customHeight="1" x14ac:dyDescent="0.35">
      <c r="B69" s="54" t="s">
        <v>181</v>
      </c>
      <c r="D69" s="209">
        <f t="shared" si="0"/>
        <v>5.0000000000000001E-9</v>
      </c>
      <c r="E69" s="634" t="s">
        <v>409</v>
      </c>
      <c r="F69" s="634"/>
      <c r="G69" s="635"/>
      <c r="H69" s="471">
        <f t="shared" si="1"/>
        <v>34.375</v>
      </c>
      <c r="I69" s="210">
        <f t="shared" si="2"/>
        <v>301125</v>
      </c>
      <c r="J69" s="214">
        <f t="shared" si="3"/>
        <v>1.71875E-7</v>
      </c>
      <c r="K69" s="209">
        <f t="shared" ref="K69:K80" si="4">D69*I69/2000</f>
        <v>7.5281250000000005E-7</v>
      </c>
      <c r="L69" s="212"/>
      <c r="N69" s="213"/>
      <c r="O69" s="47"/>
    </row>
    <row r="70" spans="2:15" ht="15" customHeight="1" x14ac:dyDescent="0.35">
      <c r="B70" s="54" t="s">
        <v>182</v>
      </c>
      <c r="D70" s="209">
        <f t="shared" si="0"/>
        <v>1.8999999999999998E-8</v>
      </c>
      <c r="E70" s="634" t="s">
        <v>409</v>
      </c>
      <c r="F70" s="634"/>
      <c r="G70" s="635"/>
      <c r="H70" s="471">
        <f t="shared" si="1"/>
        <v>34.375</v>
      </c>
      <c r="I70" s="210">
        <f t="shared" si="2"/>
        <v>301125</v>
      </c>
      <c r="J70" s="214">
        <f t="shared" si="3"/>
        <v>6.5312499999999989E-7</v>
      </c>
      <c r="K70" s="209">
        <f t="shared" si="4"/>
        <v>2.8606874999999995E-6</v>
      </c>
      <c r="L70" s="212"/>
      <c r="N70" s="213"/>
      <c r="O70" s="47"/>
    </row>
    <row r="71" spans="2:15" ht="15" customHeight="1" x14ac:dyDescent="0.35">
      <c r="B71" s="54" t="s">
        <v>183</v>
      </c>
      <c r="D71" s="209">
        <f t="shared" si="0"/>
        <v>4.0000000000000001E-8</v>
      </c>
      <c r="E71" s="634" t="s">
        <v>409</v>
      </c>
      <c r="F71" s="634"/>
      <c r="G71" s="635"/>
      <c r="H71" s="471">
        <f t="shared" si="1"/>
        <v>34.375</v>
      </c>
      <c r="I71" s="210">
        <f t="shared" si="2"/>
        <v>301125</v>
      </c>
      <c r="J71" s="214">
        <f t="shared" si="3"/>
        <v>1.375E-6</v>
      </c>
      <c r="K71" s="209">
        <f t="shared" si="4"/>
        <v>6.0225000000000004E-6</v>
      </c>
      <c r="L71" s="212"/>
      <c r="N71" s="213"/>
      <c r="O71" s="47"/>
    </row>
    <row r="72" spans="2:15" ht="15" customHeight="1" x14ac:dyDescent="0.35">
      <c r="B72" s="54" t="s">
        <v>184</v>
      </c>
      <c r="D72" s="209">
        <f t="shared" si="0"/>
        <v>3E-9</v>
      </c>
      <c r="E72" s="634" t="s">
        <v>409</v>
      </c>
      <c r="F72" s="634"/>
      <c r="G72" s="635"/>
      <c r="H72" s="471">
        <f t="shared" si="1"/>
        <v>34.375</v>
      </c>
      <c r="I72" s="210">
        <f t="shared" si="2"/>
        <v>301125</v>
      </c>
      <c r="J72" s="214">
        <f t="shared" si="3"/>
        <v>1.0312500000000001E-7</v>
      </c>
      <c r="K72" s="209">
        <f t="shared" si="4"/>
        <v>4.5168749999999997E-7</v>
      </c>
      <c r="L72" s="212"/>
      <c r="N72" s="213"/>
      <c r="O72" s="47"/>
    </row>
    <row r="73" spans="2:15" ht="15" customHeight="1" x14ac:dyDescent="0.35">
      <c r="B73" s="54" t="s">
        <v>185</v>
      </c>
      <c r="D73" s="209">
        <f t="shared" si="0"/>
        <v>1.1000000000000001E-8</v>
      </c>
      <c r="E73" s="634" t="s">
        <v>409</v>
      </c>
      <c r="F73" s="634"/>
      <c r="G73" s="635"/>
      <c r="H73" s="471">
        <f t="shared" si="1"/>
        <v>34.375</v>
      </c>
      <c r="I73" s="210">
        <f t="shared" si="2"/>
        <v>301125</v>
      </c>
      <c r="J73" s="214">
        <f t="shared" si="3"/>
        <v>3.7812500000000003E-7</v>
      </c>
      <c r="K73" s="209">
        <f t="shared" si="4"/>
        <v>1.6561875000000001E-6</v>
      </c>
      <c r="L73" s="212"/>
      <c r="N73" s="213"/>
      <c r="O73" s="47"/>
    </row>
    <row r="74" spans="2:15" ht="15" customHeight="1" x14ac:dyDescent="0.35">
      <c r="B74" s="54" t="s">
        <v>186</v>
      </c>
      <c r="D74" s="209">
        <f t="shared" si="0"/>
        <v>5.0000000000000001E-9</v>
      </c>
      <c r="E74" s="634" t="s">
        <v>409</v>
      </c>
      <c r="F74" s="634"/>
      <c r="G74" s="635"/>
      <c r="H74" s="471">
        <f t="shared" si="1"/>
        <v>34.375</v>
      </c>
      <c r="I74" s="210">
        <f t="shared" si="2"/>
        <v>301125</v>
      </c>
      <c r="J74" s="214">
        <f t="shared" si="3"/>
        <v>1.71875E-7</v>
      </c>
      <c r="K74" s="209">
        <f t="shared" si="4"/>
        <v>7.5281250000000005E-7</v>
      </c>
      <c r="L74" s="212"/>
      <c r="N74" s="213"/>
      <c r="O74" s="47"/>
    </row>
    <row r="75" spans="2:15" ht="15" customHeight="1" x14ac:dyDescent="0.35">
      <c r="B75" s="54" t="s">
        <v>187</v>
      </c>
      <c r="D75" s="209">
        <f t="shared" si="0"/>
        <v>1.0000000000000002E-6</v>
      </c>
      <c r="E75" s="634" t="s">
        <v>409</v>
      </c>
      <c r="F75" s="634"/>
      <c r="G75" s="635"/>
      <c r="H75" s="471">
        <f t="shared" si="1"/>
        <v>34.375</v>
      </c>
      <c r="I75" s="210">
        <f t="shared" si="2"/>
        <v>301125</v>
      </c>
      <c r="J75" s="214">
        <f t="shared" si="3"/>
        <v>3.4375000000000009E-5</v>
      </c>
      <c r="K75" s="209">
        <f t="shared" si="4"/>
        <v>1.5056250000000001E-4</v>
      </c>
      <c r="L75" s="212"/>
      <c r="N75" s="213"/>
      <c r="O75" s="47"/>
    </row>
    <row r="76" spans="2:15" ht="15" customHeight="1" x14ac:dyDescent="0.35">
      <c r="B76" s="54" t="s">
        <v>188</v>
      </c>
      <c r="D76" s="209">
        <f t="shared" si="0"/>
        <v>8.0000000000000008E-11</v>
      </c>
      <c r="E76" s="634" t="s">
        <v>409</v>
      </c>
      <c r="F76" s="634"/>
      <c r="G76" s="635"/>
      <c r="H76" s="471">
        <f t="shared" si="1"/>
        <v>34.375</v>
      </c>
      <c r="I76" s="210">
        <f t="shared" si="2"/>
        <v>301125</v>
      </c>
      <c r="J76" s="214">
        <f t="shared" si="3"/>
        <v>2.7500000000000002E-9</v>
      </c>
      <c r="K76" s="209">
        <f t="shared" si="4"/>
        <v>1.2045000000000001E-8</v>
      </c>
      <c r="L76" s="212"/>
      <c r="N76" s="213"/>
      <c r="O76" s="47"/>
    </row>
    <row r="77" spans="2:15" ht="15" customHeight="1" x14ac:dyDescent="0.35">
      <c r="B77" s="54" t="s">
        <v>189</v>
      </c>
      <c r="D77" s="209">
        <f t="shared" si="0"/>
        <v>1.0000000000000001E-11</v>
      </c>
      <c r="E77" s="634" t="s">
        <v>409</v>
      </c>
      <c r="F77" s="634"/>
      <c r="G77" s="635"/>
      <c r="H77" s="471">
        <f t="shared" si="1"/>
        <v>34.375</v>
      </c>
      <c r="I77" s="210">
        <f t="shared" si="2"/>
        <v>301125</v>
      </c>
      <c r="J77" s="214">
        <f t="shared" si="3"/>
        <v>3.4375000000000003E-10</v>
      </c>
      <c r="K77" s="209">
        <f t="shared" si="4"/>
        <v>1.5056250000000002E-9</v>
      </c>
      <c r="L77" s="212"/>
      <c r="N77" s="213"/>
      <c r="O77" s="47"/>
    </row>
    <row r="78" spans="2:15" ht="15" customHeight="1" x14ac:dyDescent="0.35">
      <c r="B78" s="54" t="s">
        <v>190</v>
      </c>
      <c r="D78" s="209">
        <f t="shared" si="0"/>
        <v>1.0000000000000001E-11</v>
      </c>
      <c r="E78" s="634" t="s">
        <v>409</v>
      </c>
      <c r="F78" s="634"/>
      <c r="G78" s="635"/>
      <c r="H78" s="471">
        <f t="shared" si="1"/>
        <v>34.375</v>
      </c>
      <c r="I78" s="210">
        <f t="shared" si="2"/>
        <v>301125</v>
      </c>
      <c r="J78" s="214">
        <f t="shared" si="3"/>
        <v>3.4375000000000003E-10</v>
      </c>
      <c r="K78" s="209">
        <f t="shared" si="4"/>
        <v>1.5056250000000002E-9</v>
      </c>
      <c r="L78" s="212"/>
      <c r="N78" s="213"/>
      <c r="O78" s="47"/>
    </row>
    <row r="79" spans="2:15" ht="15" customHeight="1" x14ac:dyDescent="0.35">
      <c r="B79" s="54" t="s">
        <v>191</v>
      </c>
      <c r="D79" s="209">
        <f t="shared" si="0"/>
        <v>1.4000000000000001E-7</v>
      </c>
      <c r="E79" s="634" t="s">
        <v>409</v>
      </c>
      <c r="F79" s="634"/>
      <c r="G79" s="635"/>
      <c r="H79" s="471">
        <f t="shared" si="1"/>
        <v>34.375</v>
      </c>
      <c r="I79" s="210">
        <f t="shared" si="2"/>
        <v>301125</v>
      </c>
      <c r="J79" s="214">
        <f t="shared" si="3"/>
        <v>4.8125000000000001E-6</v>
      </c>
      <c r="K79" s="209">
        <f t="shared" si="4"/>
        <v>2.1078749999999999E-5</v>
      </c>
      <c r="L79" s="212"/>
      <c r="N79" s="213"/>
      <c r="O79" s="47"/>
    </row>
    <row r="80" spans="2:15" ht="15" customHeight="1" x14ac:dyDescent="0.35">
      <c r="B80" s="54" t="s">
        <v>192</v>
      </c>
      <c r="D80" s="209">
        <f t="shared" si="0"/>
        <v>1.8999999999999998E-8</v>
      </c>
      <c r="E80" s="634" t="s">
        <v>409</v>
      </c>
      <c r="F80" s="634"/>
      <c r="G80" s="635"/>
      <c r="H80" s="471">
        <f t="shared" si="1"/>
        <v>34.375</v>
      </c>
      <c r="I80" s="210">
        <f t="shared" si="2"/>
        <v>301125</v>
      </c>
      <c r="J80" s="214">
        <f t="shared" si="3"/>
        <v>6.5312499999999989E-7</v>
      </c>
      <c r="K80" s="209">
        <f t="shared" si="4"/>
        <v>2.8606874999999995E-6</v>
      </c>
      <c r="L80" s="212"/>
      <c r="N80" s="213"/>
      <c r="O80" s="47"/>
    </row>
    <row r="81" spans="2:15" ht="15" customHeight="1" x14ac:dyDescent="0.35">
      <c r="B81" s="54" t="s">
        <v>193</v>
      </c>
      <c r="D81" s="209">
        <f t="shared" si="0"/>
        <v>1.2521E-6</v>
      </c>
      <c r="E81" s="634" t="s">
        <v>409</v>
      </c>
      <c r="F81" s="634"/>
      <c r="G81" s="635"/>
      <c r="H81" s="471">
        <f t="shared" si="1"/>
        <v>34.375</v>
      </c>
      <c r="I81" s="210">
        <f t="shared" si="2"/>
        <v>301125</v>
      </c>
      <c r="J81" s="214">
        <f>D81*H81</f>
        <v>4.3040937500000002E-5</v>
      </c>
      <c r="K81" s="209">
        <f>D81*I81/2000</f>
        <v>1.8851930625000003E-4</v>
      </c>
      <c r="L81" s="212"/>
      <c r="N81" s="213"/>
      <c r="O81" s="47"/>
    </row>
    <row r="82" spans="2:15" ht="15" customHeight="1" x14ac:dyDescent="0.35">
      <c r="E82" s="634"/>
      <c r="F82" s="634"/>
      <c r="G82" s="635"/>
    </row>
    <row r="83" spans="2:15" s="217" customFormat="1" ht="2.15" customHeight="1" x14ac:dyDescent="0.35">
      <c r="E83" s="470"/>
    </row>
    <row r="84" spans="2:15" x14ac:dyDescent="0.35">
      <c r="E84" s="46"/>
    </row>
    <row r="85" spans="2:15" x14ac:dyDescent="0.35">
      <c r="E85" s="47"/>
      <c r="F85" s="47"/>
      <c r="G85" s="47"/>
    </row>
  </sheetData>
  <mergeCells count="90">
    <mergeCell ref="E80:G80"/>
    <mergeCell ref="G37:M37"/>
    <mergeCell ref="E81:G81"/>
    <mergeCell ref="E82:G82"/>
    <mergeCell ref="E67:G67"/>
    <mergeCell ref="E68:G68"/>
    <mergeCell ref="E69:G69"/>
    <mergeCell ref="E70:G70"/>
    <mergeCell ref="E71:G71"/>
    <mergeCell ref="E72:G72"/>
    <mergeCell ref="E73:G73"/>
    <mergeCell ref="E74:G74"/>
    <mergeCell ref="E75:G75"/>
    <mergeCell ref="E76:G76"/>
    <mergeCell ref="E77:G77"/>
    <mergeCell ref="E78:G78"/>
    <mergeCell ref="E79:G79"/>
    <mergeCell ref="B49:D49"/>
    <mergeCell ref="G49:M49"/>
    <mergeCell ref="B50:D50"/>
    <mergeCell ref="G50:M50"/>
    <mergeCell ref="B51:D51"/>
    <mergeCell ref="G51:M51"/>
    <mergeCell ref="B55:D55"/>
    <mergeCell ref="G55:M55"/>
    <mergeCell ref="B52:D52"/>
    <mergeCell ref="G52:M52"/>
    <mergeCell ref="B53:D53"/>
    <mergeCell ref="G53:M53"/>
    <mergeCell ref="B54:D54"/>
    <mergeCell ref="G54:M54"/>
    <mergeCell ref="B60:M60"/>
    <mergeCell ref="B38:D38"/>
    <mergeCell ref="G38:M38"/>
    <mergeCell ref="B46:D46"/>
    <mergeCell ref="G46:M46"/>
    <mergeCell ref="B47:D47"/>
    <mergeCell ref="G47:M47"/>
    <mergeCell ref="G42:M42"/>
    <mergeCell ref="G41:M41"/>
    <mergeCell ref="B42:D42"/>
    <mergeCell ref="B41:D41"/>
    <mergeCell ref="B39:D39"/>
    <mergeCell ref="G39:M39"/>
    <mergeCell ref="B48:D48"/>
    <mergeCell ref="G48:M48"/>
    <mergeCell ref="B43:D43"/>
    <mergeCell ref="G43:M43"/>
    <mergeCell ref="B44:D44"/>
    <mergeCell ref="G44:M44"/>
    <mergeCell ref="B45:D45"/>
    <mergeCell ref="G45:M45"/>
    <mergeCell ref="A1:L1"/>
    <mergeCell ref="B3:L3"/>
    <mergeCell ref="E6:L6"/>
    <mergeCell ref="B17:M17"/>
    <mergeCell ref="B21:D21"/>
    <mergeCell ref="G21:L22"/>
    <mergeCell ref="B22:D22"/>
    <mergeCell ref="B20:D20"/>
    <mergeCell ref="G20:M20"/>
    <mergeCell ref="B18:M18"/>
    <mergeCell ref="G35:M35"/>
    <mergeCell ref="B25:D25"/>
    <mergeCell ref="G25:M25"/>
    <mergeCell ref="B26:D26"/>
    <mergeCell ref="G26:M26"/>
    <mergeCell ref="B27:D27"/>
    <mergeCell ref="G23:M23"/>
    <mergeCell ref="G24:M24"/>
    <mergeCell ref="B33:D33"/>
    <mergeCell ref="G33:M33"/>
    <mergeCell ref="B34:D34"/>
    <mergeCell ref="G34:M34"/>
    <mergeCell ref="J62:K62"/>
    <mergeCell ref="G27:M27"/>
    <mergeCell ref="B28:D28"/>
    <mergeCell ref="G28:M28"/>
    <mergeCell ref="B29:D29"/>
    <mergeCell ref="G29:M29"/>
    <mergeCell ref="G31:M31"/>
    <mergeCell ref="B32:D32"/>
    <mergeCell ref="G32:M32"/>
    <mergeCell ref="B36:D36"/>
    <mergeCell ref="G36:M36"/>
    <mergeCell ref="B37:D37"/>
    <mergeCell ref="B30:D30"/>
    <mergeCell ref="G30:M30"/>
    <mergeCell ref="B31:D31"/>
    <mergeCell ref="B35:D35"/>
  </mergeCells>
  <pageMargins left="0.7" right="0.3" top="0.7" bottom="0.7" header="0.3" footer="0.3"/>
  <pageSetup scale="83" fitToHeight="0" orientation="portrait" r:id="rId1"/>
  <headerFooter scaleWithDoc="0">
    <oddHeader>&amp;L&amp;"Arial Narrow,Bold"Appendix A - Emission Calculations&amp;R&amp;"Arial Narrow,Bold"In-Line Degasser</oddHeader>
    <oddFooter>&amp;C&amp;"Arial Narrow,Bold"Page &amp;P of &amp;N</oddFooter>
  </headerFooter>
  <rowBreaks count="1" manualBreakCount="1">
    <brk id="56"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9A4A9-2087-4BAC-9DF8-19CB6DBA9349}">
  <sheetPr codeName="Sheet17">
    <tabColor rgb="FF00B050"/>
    <pageSetUpPr fitToPage="1"/>
  </sheetPr>
  <dimension ref="A1:P188"/>
  <sheetViews>
    <sheetView view="pageBreakPreview" topLeftCell="A49" zoomScaleNormal="100" zoomScaleSheetLayoutView="100" workbookViewId="0">
      <selection activeCell="B77" sqref="B77:M77"/>
    </sheetView>
  </sheetViews>
  <sheetFormatPr defaultColWidth="9.1796875" defaultRowHeight="13" x14ac:dyDescent="0.35"/>
  <cols>
    <col min="1" max="2" width="2" style="54" customWidth="1"/>
    <col min="3" max="3" width="17.81640625" style="54" customWidth="1"/>
    <col min="4" max="5" width="9.26953125" style="54" customWidth="1"/>
    <col min="6" max="7" width="10.1796875" style="54" customWidth="1"/>
    <col min="8" max="11" width="9.26953125" style="54" customWidth="1"/>
    <col min="12" max="12" width="2.7265625" style="54" customWidth="1"/>
    <col min="13" max="13" width="10.1796875" style="54" bestFit="1" customWidth="1"/>
    <col min="14" max="14" width="9.26953125" style="54" customWidth="1"/>
    <col min="15" max="16384" width="9.1796875" style="54"/>
  </cols>
  <sheetData>
    <row r="1" spans="1:14" ht="19.5" customHeight="1" thickBot="1" x14ac:dyDescent="0.4">
      <c r="A1" s="631" t="s">
        <v>971</v>
      </c>
      <c r="B1" s="631"/>
      <c r="C1" s="631"/>
      <c r="D1" s="631"/>
      <c r="E1" s="631"/>
      <c r="F1" s="631"/>
      <c r="G1" s="631"/>
      <c r="H1" s="631"/>
      <c r="I1" s="631"/>
      <c r="J1" s="631"/>
      <c r="K1" s="631"/>
      <c r="M1" s="125"/>
    </row>
    <row r="2" spans="1:14" ht="3" customHeight="1" x14ac:dyDescent="0.35">
      <c r="A2" s="203"/>
      <c r="B2" s="37"/>
      <c r="C2" s="37"/>
      <c r="D2" s="37"/>
      <c r="E2" s="37"/>
      <c r="F2" s="37"/>
      <c r="G2" s="37"/>
      <c r="H2" s="37"/>
      <c r="I2" s="37"/>
      <c r="J2" s="37"/>
      <c r="K2" s="37"/>
      <c r="M2" s="125"/>
    </row>
    <row r="3" spans="1:14" ht="30.75" customHeight="1" x14ac:dyDescent="0.35">
      <c r="A3" s="54" t="s">
        <v>91</v>
      </c>
      <c r="B3" s="632" t="s">
        <v>555</v>
      </c>
      <c r="C3" s="632"/>
      <c r="D3" s="632"/>
      <c r="E3" s="632"/>
      <c r="F3" s="632"/>
      <c r="G3" s="632"/>
      <c r="H3" s="632"/>
      <c r="I3" s="632"/>
      <c r="J3" s="632"/>
      <c r="K3" s="632"/>
    </row>
    <row r="4" spans="1:14" ht="15" customHeight="1" x14ac:dyDescent="0.35">
      <c r="B4" s="55"/>
      <c r="C4" s="55"/>
      <c r="D4" s="55"/>
      <c r="G4" s="56"/>
      <c r="H4" s="57"/>
      <c r="I4" s="57"/>
      <c r="J4" s="58"/>
    </row>
    <row r="5" spans="1:14" ht="15" customHeight="1" x14ac:dyDescent="0.3">
      <c r="A5" s="61"/>
      <c r="B5" s="54" t="s">
        <v>93</v>
      </c>
      <c r="C5" s="62"/>
      <c r="D5" s="63" t="s">
        <v>81</v>
      </c>
      <c r="E5" s="64"/>
      <c r="F5" s="65"/>
      <c r="G5" s="65"/>
      <c r="H5" s="65"/>
      <c r="I5" s="65"/>
      <c r="J5" s="65"/>
      <c r="K5" s="65"/>
      <c r="L5" s="62"/>
    </row>
    <row r="6" spans="1:14" ht="15" customHeight="1" x14ac:dyDescent="0.35">
      <c r="A6" s="61"/>
      <c r="B6" s="54" t="s">
        <v>94</v>
      </c>
      <c r="C6" s="62"/>
      <c r="D6" s="612" t="s">
        <v>44</v>
      </c>
      <c r="E6" s="612"/>
      <c r="F6" s="612"/>
      <c r="G6" s="612"/>
      <c r="H6" s="612"/>
      <c r="I6" s="612"/>
      <c r="J6" s="612"/>
      <c r="K6" s="612"/>
      <c r="L6" s="62"/>
    </row>
    <row r="7" spans="1:14" ht="15" customHeight="1" x14ac:dyDescent="0.35">
      <c r="B7" s="55"/>
      <c r="C7" s="55"/>
      <c r="D7" s="55"/>
      <c r="G7" s="56"/>
      <c r="H7" s="57"/>
      <c r="I7" s="57"/>
      <c r="J7" s="58"/>
    </row>
    <row r="8" spans="1:14" s="60" customFormat="1" ht="15.75" customHeight="1" x14ac:dyDescent="0.35">
      <c r="A8" s="204" t="s">
        <v>972</v>
      </c>
      <c r="B8" s="50"/>
      <c r="C8" s="204"/>
      <c r="D8" s="204"/>
      <c r="E8" s="50"/>
      <c r="F8" s="50"/>
      <c r="G8" s="50"/>
      <c r="H8" s="50"/>
      <c r="I8" s="50"/>
      <c r="J8" s="50"/>
      <c r="K8" s="50"/>
      <c r="L8" s="42"/>
      <c r="M8" s="125"/>
      <c r="N8" s="125"/>
    </row>
    <row r="9" spans="1:14" ht="27.75" customHeight="1" x14ac:dyDescent="0.35">
      <c r="A9" s="54" t="s">
        <v>91</v>
      </c>
      <c r="B9" s="632" t="s">
        <v>556</v>
      </c>
      <c r="C9" s="632"/>
      <c r="D9" s="632"/>
      <c r="E9" s="632"/>
      <c r="F9" s="632"/>
      <c r="G9" s="632"/>
      <c r="H9" s="632"/>
      <c r="I9" s="632"/>
      <c r="J9" s="632"/>
      <c r="K9" s="632"/>
    </row>
    <row r="10" spans="1:14" ht="15" customHeight="1" x14ac:dyDescent="0.35">
      <c r="E10" s="84"/>
      <c r="F10" s="141"/>
      <c r="G10" s="86"/>
      <c r="M10" s="125"/>
      <c r="N10" s="125"/>
    </row>
    <row r="11" spans="1:14" ht="15" customHeight="1" x14ac:dyDescent="0.35">
      <c r="B11" s="54" t="s">
        <v>557</v>
      </c>
      <c r="E11" s="84"/>
      <c r="F11" s="220">
        <v>4.8</v>
      </c>
      <c r="G11" s="86" t="s">
        <v>79</v>
      </c>
      <c r="H11" s="54" t="s">
        <v>558</v>
      </c>
      <c r="M11" s="125"/>
      <c r="N11" s="125"/>
    </row>
    <row r="12" spans="1:14" ht="15" customHeight="1" x14ac:dyDescent="0.35">
      <c r="B12" s="54" t="s">
        <v>272</v>
      </c>
      <c r="E12" s="84"/>
      <c r="F12" s="309">
        <v>1000</v>
      </c>
      <c r="G12" s="86" t="s">
        <v>171</v>
      </c>
      <c r="M12" s="125"/>
      <c r="N12" s="125"/>
    </row>
    <row r="13" spans="1:14" ht="15" customHeight="1" x14ac:dyDescent="0.35">
      <c r="B13" s="54" t="s">
        <v>559</v>
      </c>
      <c r="E13" s="84"/>
      <c r="F13" s="221">
        <f>F11/F12</f>
        <v>4.7999999999999996E-3</v>
      </c>
      <c r="G13" s="222" t="s">
        <v>274</v>
      </c>
      <c r="H13" s="54" t="str">
        <f>CONCATENATE("= ",ROUND(F11,2)," MMBtu/hr  /  ",TEXT(F12,"0,000")," Btu/scf")</f>
        <v>= 4.8 MMBtu/hr  /  1,000 Btu/scf</v>
      </c>
      <c r="M13" s="125"/>
      <c r="N13" s="125"/>
    </row>
    <row r="14" spans="1:14" ht="15" customHeight="1" x14ac:dyDescent="0.35">
      <c r="E14" s="84"/>
      <c r="F14" s="141"/>
      <c r="G14" s="86"/>
      <c r="M14" s="125"/>
      <c r="N14" s="125"/>
    </row>
    <row r="15" spans="1:14" s="60" customFormat="1" ht="15.75" customHeight="1" x14ac:dyDescent="0.35">
      <c r="A15" s="204" t="s">
        <v>973</v>
      </c>
      <c r="B15" s="50"/>
      <c r="C15" s="204"/>
      <c r="D15" s="204"/>
      <c r="E15" s="42"/>
      <c r="F15" s="42"/>
      <c r="G15" s="42"/>
      <c r="H15" s="42"/>
      <c r="I15" s="42"/>
      <c r="J15" s="42"/>
      <c r="K15" s="42"/>
      <c r="L15" s="42"/>
      <c r="M15" s="125"/>
      <c r="N15" s="125"/>
    </row>
    <row r="16" spans="1:14" ht="68.25" customHeight="1" x14ac:dyDescent="0.35">
      <c r="A16" s="54" t="s">
        <v>91</v>
      </c>
      <c r="B16" s="579" t="s">
        <v>560</v>
      </c>
      <c r="C16" s="579"/>
      <c r="D16" s="579"/>
      <c r="E16" s="579"/>
      <c r="F16" s="579"/>
      <c r="G16" s="579"/>
      <c r="H16" s="579"/>
      <c r="I16" s="579"/>
      <c r="J16" s="579"/>
      <c r="K16" s="579"/>
      <c r="M16" s="125"/>
      <c r="N16" s="125"/>
    </row>
    <row r="17" spans="1:14" s="33" customFormat="1" x14ac:dyDescent="0.35">
      <c r="A17" s="74"/>
      <c r="B17" s="74"/>
      <c r="C17" s="75"/>
      <c r="L17" s="36"/>
      <c r="M17" s="82"/>
      <c r="N17" s="82"/>
    </row>
    <row r="18" spans="1:14" s="33" customFormat="1" x14ac:dyDescent="0.35">
      <c r="A18" s="74" t="s">
        <v>974</v>
      </c>
      <c r="B18" s="74"/>
      <c r="C18" s="75"/>
      <c r="L18" s="36"/>
      <c r="M18" s="82"/>
      <c r="N18" s="82"/>
    </row>
    <row r="19" spans="1:14" s="33" customFormat="1" x14ac:dyDescent="0.35">
      <c r="A19" s="74"/>
      <c r="B19" s="74"/>
      <c r="C19" s="75"/>
      <c r="L19" s="36"/>
      <c r="M19" s="82"/>
      <c r="N19" s="82"/>
    </row>
    <row r="20" spans="1:14" s="33" customFormat="1" x14ac:dyDescent="0.3">
      <c r="A20" s="114"/>
      <c r="B20" s="126" t="s">
        <v>86</v>
      </c>
      <c r="C20" s="126"/>
      <c r="D20" s="127"/>
      <c r="E20" s="128" t="s">
        <v>89</v>
      </c>
      <c r="F20" s="128"/>
      <c r="G20" s="129" t="s">
        <v>87</v>
      </c>
      <c r="H20" s="128"/>
      <c r="I20" s="45"/>
      <c r="J20" s="130"/>
      <c r="K20" s="45"/>
      <c r="L20" s="73"/>
      <c r="M20" s="82"/>
      <c r="N20" s="82"/>
    </row>
    <row r="21" spans="1:14" s="33" customFormat="1" ht="18" customHeight="1" x14ac:dyDescent="0.35">
      <c r="A21" s="114"/>
      <c r="B21" s="622" t="s">
        <v>483</v>
      </c>
      <c r="C21" s="622"/>
      <c r="D21" s="622"/>
      <c r="E21" s="120">
        <v>35</v>
      </c>
      <c r="F21" s="81" t="s">
        <v>173</v>
      </c>
      <c r="G21" s="623" t="s">
        <v>561</v>
      </c>
      <c r="H21" s="623"/>
      <c r="I21" s="623"/>
      <c r="J21" s="623"/>
      <c r="K21" s="623"/>
      <c r="L21" s="73"/>
      <c r="M21" s="82"/>
      <c r="N21" s="82"/>
    </row>
    <row r="22" spans="1:14" s="33" customFormat="1" ht="18" customHeight="1" x14ac:dyDescent="0.35">
      <c r="A22" s="114"/>
      <c r="B22" s="585" t="s">
        <v>485</v>
      </c>
      <c r="C22" s="585"/>
      <c r="D22" s="585"/>
      <c r="E22" s="118">
        <v>46</v>
      </c>
      <c r="F22" s="119" t="s">
        <v>177</v>
      </c>
      <c r="G22" s="613" t="s">
        <v>486</v>
      </c>
      <c r="H22" s="613"/>
      <c r="I22" s="613"/>
      <c r="J22" s="613"/>
      <c r="K22" s="613"/>
      <c r="L22" s="73"/>
      <c r="M22" s="82"/>
      <c r="N22" s="82"/>
    </row>
    <row r="23" spans="1:14" s="33" customFormat="1" ht="18" customHeight="1" x14ac:dyDescent="0.35">
      <c r="A23" s="114"/>
      <c r="B23" s="579" t="s">
        <v>473</v>
      </c>
      <c r="C23" s="579"/>
      <c r="D23" s="579"/>
      <c r="E23" s="120">
        <f>10.73159*(460+68)/14.696</f>
        <v>385.56610778443115</v>
      </c>
      <c r="F23" s="81" t="s">
        <v>474</v>
      </c>
      <c r="G23" s="596" t="s">
        <v>475</v>
      </c>
      <c r="H23" s="596"/>
      <c r="I23" s="596"/>
      <c r="J23" s="596"/>
      <c r="K23" s="596"/>
      <c r="L23" s="73"/>
      <c r="M23" s="82"/>
      <c r="N23" s="82"/>
    </row>
    <row r="24" spans="1:14" s="33" customFormat="1" ht="36" customHeight="1" x14ac:dyDescent="0.35">
      <c r="A24" s="114"/>
      <c r="B24" s="585" t="s">
        <v>483</v>
      </c>
      <c r="C24" s="585"/>
      <c r="D24" s="585"/>
      <c r="E24" s="121">
        <f>E21/1000000*E22/E23</f>
        <v>4.1756782235127006E-6</v>
      </c>
      <c r="F24" s="119" t="s">
        <v>487</v>
      </c>
      <c r="G24" s="613" t="str">
        <f>CONCATENATE("= ",TEXT(E21,"0")," lbmol NOX/lbmol gas x ",,TEXT(E22,"0")," lb NO2/1 lbmol NO2 x 1 lbmol gas/",TEXT(E23,"0")," scf gas")</f>
        <v>= 35 lbmol NOX/lbmol gas x 46 lb NO2/1 lbmol NO2 x 1 lbmol gas/386 scf gas</v>
      </c>
      <c r="H24" s="613"/>
      <c r="I24" s="613"/>
      <c r="J24" s="613"/>
      <c r="K24" s="613"/>
      <c r="L24" s="73"/>
      <c r="M24" s="82"/>
      <c r="N24" s="82"/>
    </row>
    <row r="25" spans="1:14" s="33" customFormat="1" ht="36" customHeight="1" x14ac:dyDescent="0.35">
      <c r="A25" s="114"/>
      <c r="B25" s="579" t="s">
        <v>488</v>
      </c>
      <c r="C25" s="579"/>
      <c r="D25" s="579"/>
      <c r="E25" s="131">
        <v>8710</v>
      </c>
      <c r="F25" s="81" t="s">
        <v>489</v>
      </c>
      <c r="G25" s="596" t="s">
        <v>490</v>
      </c>
      <c r="H25" s="596"/>
      <c r="I25" s="596"/>
      <c r="J25" s="596"/>
      <c r="K25" s="596"/>
      <c r="L25" s="73"/>
      <c r="M25" s="82"/>
      <c r="N25" s="82"/>
    </row>
    <row r="26" spans="1:14" s="33" customFormat="1" ht="36" customHeight="1" x14ac:dyDescent="0.35">
      <c r="A26" s="114"/>
      <c r="B26" s="585" t="s">
        <v>491</v>
      </c>
      <c r="C26" s="585"/>
      <c r="D26" s="585"/>
      <c r="E26" s="118">
        <v>3</v>
      </c>
      <c r="F26" s="119" t="s">
        <v>175</v>
      </c>
      <c r="G26" s="613" t="s">
        <v>562</v>
      </c>
      <c r="H26" s="613"/>
      <c r="I26" s="613"/>
      <c r="J26" s="613"/>
      <c r="K26" s="613"/>
      <c r="L26" s="73"/>
      <c r="M26" s="82"/>
      <c r="N26" s="82"/>
    </row>
    <row r="27" spans="1:14" s="33" customFormat="1" ht="36" customHeight="1" x14ac:dyDescent="0.35">
      <c r="A27" s="114"/>
      <c r="B27" s="579" t="s">
        <v>493</v>
      </c>
      <c r="C27" s="579"/>
      <c r="D27" s="579"/>
      <c r="E27" s="196">
        <f>E24*E25*20.9/(20.9-E26)</f>
        <v>4.2465714420671985E-2</v>
      </c>
      <c r="F27" s="81" t="s">
        <v>172</v>
      </c>
      <c r="G27" s="596" t="str">
        <f>CONCATENATE("= ",TEXT(E24,"0.00E+00")," lb NO2/dscf x ",TEXT(E25,"0,000")," dscf/MMBtu x 20.9% / (20.9% - ",TEXT(E26,"0"),"%)")</f>
        <v>= 4.18E-06 lb NO2/dscf x 8,710 dscf/MMBtu x 20.9% / (20.9% - 3%)</v>
      </c>
      <c r="H27" s="596"/>
      <c r="I27" s="596"/>
      <c r="J27" s="596"/>
      <c r="K27" s="596"/>
      <c r="L27" s="73"/>
      <c r="M27" s="82"/>
      <c r="N27" s="82"/>
    </row>
    <row r="28" spans="1:14" s="33" customFormat="1" ht="36" customHeight="1" x14ac:dyDescent="0.35">
      <c r="A28" s="114"/>
      <c r="B28" s="585" t="s">
        <v>494</v>
      </c>
      <c r="C28" s="585"/>
      <c r="D28" s="585"/>
      <c r="E28" s="449">
        <f>E27*F12</f>
        <v>42.465714420671986</v>
      </c>
      <c r="F28" s="134" t="s">
        <v>355</v>
      </c>
      <c r="G28" s="613" t="str">
        <f>CONCATENATE("= ",TEXT(E27,"0.000")," lb NO2/MMBtu x 1,030 MMBtu/MMscf")</f>
        <v>= 0.042 lb NO2/MMBtu x 1,030 MMBtu/MMscf</v>
      </c>
      <c r="H28" s="613"/>
      <c r="I28" s="613"/>
      <c r="J28" s="613"/>
      <c r="K28" s="613"/>
      <c r="L28" s="73"/>
      <c r="M28" s="82"/>
      <c r="N28" s="82"/>
    </row>
    <row r="29" spans="1:14" s="33" customFormat="1" x14ac:dyDescent="0.35">
      <c r="A29" s="114"/>
      <c r="B29" s="135"/>
      <c r="D29" s="136"/>
      <c r="E29" s="38"/>
      <c r="F29" s="137"/>
      <c r="G29" s="81"/>
      <c r="H29" s="138"/>
      <c r="I29" s="138"/>
      <c r="K29" s="38"/>
      <c r="L29" s="73"/>
      <c r="M29" s="82"/>
      <c r="N29" s="82"/>
    </row>
    <row r="30" spans="1:14" s="33" customFormat="1" x14ac:dyDescent="0.35">
      <c r="A30" s="74" t="s">
        <v>975</v>
      </c>
      <c r="B30" s="74"/>
      <c r="C30" s="75"/>
      <c r="L30" s="36"/>
      <c r="M30" s="82"/>
      <c r="N30" s="82"/>
    </row>
    <row r="31" spans="1:14" s="33" customFormat="1" x14ac:dyDescent="0.35">
      <c r="A31" s="74"/>
      <c r="B31" s="74"/>
      <c r="C31" s="75"/>
      <c r="L31" s="36"/>
      <c r="M31" s="82"/>
      <c r="N31" s="82"/>
    </row>
    <row r="32" spans="1:14" s="33" customFormat="1" x14ac:dyDescent="0.3">
      <c r="A32" s="114"/>
      <c r="B32" s="126" t="s">
        <v>86</v>
      </c>
      <c r="C32" s="126"/>
      <c r="D32" s="127"/>
      <c r="E32" s="128" t="s">
        <v>89</v>
      </c>
      <c r="F32" s="128"/>
      <c r="G32" s="129" t="s">
        <v>87</v>
      </c>
      <c r="H32" s="128"/>
      <c r="I32" s="45"/>
      <c r="J32" s="130"/>
      <c r="K32" s="45"/>
      <c r="L32" s="73"/>
      <c r="M32" s="82"/>
      <c r="N32" s="82"/>
    </row>
    <row r="33" spans="1:14" s="33" customFormat="1" ht="18" customHeight="1" x14ac:dyDescent="0.35">
      <c r="A33" s="114"/>
      <c r="B33" s="622" t="s">
        <v>499</v>
      </c>
      <c r="C33" s="622"/>
      <c r="D33" s="622"/>
      <c r="E33" s="120">
        <v>50</v>
      </c>
      <c r="F33" s="81" t="s">
        <v>173</v>
      </c>
      <c r="G33" s="623" t="s">
        <v>561</v>
      </c>
      <c r="H33" s="623"/>
      <c r="I33" s="623"/>
      <c r="J33" s="623"/>
      <c r="K33" s="623"/>
      <c r="L33" s="73"/>
      <c r="M33" s="82"/>
      <c r="N33" s="82"/>
    </row>
    <row r="34" spans="1:14" s="33" customFormat="1" ht="18" customHeight="1" x14ac:dyDescent="0.35">
      <c r="A34" s="114"/>
      <c r="B34" s="585" t="s">
        <v>500</v>
      </c>
      <c r="C34" s="585"/>
      <c r="D34" s="585"/>
      <c r="E34" s="118">
        <v>28</v>
      </c>
      <c r="F34" s="119" t="s">
        <v>177</v>
      </c>
      <c r="G34" s="613" t="s">
        <v>332</v>
      </c>
      <c r="H34" s="613"/>
      <c r="I34" s="613"/>
      <c r="J34" s="613"/>
      <c r="K34" s="613"/>
      <c r="L34" s="73"/>
      <c r="M34" s="82"/>
      <c r="N34" s="82"/>
    </row>
    <row r="35" spans="1:14" s="33" customFormat="1" ht="26.25" customHeight="1" x14ac:dyDescent="0.35">
      <c r="A35" s="114"/>
      <c r="B35" s="579" t="s">
        <v>499</v>
      </c>
      <c r="C35" s="579"/>
      <c r="D35" s="579"/>
      <c r="E35" s="139">
        <f>E33/1000000*E34/$E$23</f>
        <v>3.6310245421849572E-6</v>
      </c>
      <c r="F35" s="81" t="s">
        <v>501</v>
      </c>
      <c r="G35" s="615" t="str">
        <f>CONCATENATE("= ",TEXT(E33,"0")," lbmol CO/lbmol gas x ",TEXT(E34,"0")," lb CO/1 lbmol CO x 1 lbmol gas/",TEXT(E23,"0")," scf gas")</f>
        <v>= 50 lbmol CO/lbmol gas x 28 lb CO/1 lbmol CO x 1 lbmol gas/386 scf gas</v>
      </c>
      <c r="H35" s="615"/>
      <c r="I35" s="615"/>
      <c r="J35" s="615"/>
      <c r="K35" s="615"/>
      <c r="L35" s="73"/>
      <c r="M35" s="82"/>
      <c r="N35" s="82"/>
    </row>
    <row r="36" spans="1:14" s="33" customFormat="1" ht="36" customHeight="1" x14ac:dyDescent="0.35">
      <c r="A36" s="114"/>
      <c r="B36" s="585" t="s">
        <v>491</v>
      </c>
      <c r="C36" s="585"/>
      <c r="D36" s="585"/>
      <c r="E36" s="118">
        <v>3</v>
      </c>
      <c r="F36" s="119" t="s">
        <v>175</v>
      </c>
      <c r="G36" s="613" t="s">
        <v>562</v>
      </c>
      <c r="H36" s="613"/>
      <c r="I36" s="613"/>
      <c r="J36" s="613"/>
      <c r="K36" s="613"/>
      <c r="L36" s="73"/>
      <c r="M36" s="82"/>
      <c r="N36" s="82"/>
    </row>
    <row r="37" spans="1:14" s="33" customFormat="1" ht="36" customHeight="1" x14ac:dyDescent="0.35">
      <c r="A37" s="114"/>
      <c r="B37" s="579" t="s">
        <v>502</v>
      </c>
      <c r="C37" s="579"/>
      <c r="D37" s="579"/>
      <c r="E37" s="140">
        <f>E35*E25*20.9/(20.9-E36)</f>
        <v>3.6926708191888681E-2</v>
      </c>
      <c r="F37" s="81" t="s">
        <v>172</v>
      </c>
      <c r="G37" s="596" t="str">
        <f>CONCATENATE("= ",TEXT(E35,"0.00E+00")," lb CO/dscf x ",TEXT(E25,"0,000")," dscf/MMBtu x 20.9% / ( 20.9% - ",TEXT(E36,"0"),"% )")</f>
        <v>= 3.63E-06 lb CO/dscf x 8,710 dscf/MMBtu x 20.9% / ( 20.9% - 3% )</v>
      </c>
      <c r="H37" s="596"/>
      <c r="I37" s="596"/>
      <c r="J37" s="596"/>
      <c r="K37" s="596"/>
      <c r="L37" s="73"/>
      <c r="M37" s="82"/>
      <c r="N37" s="82"/>
    </row>
    <row r="38" spans="1:14" s="33" customFormat="1" ht="36" customHeight="1" x14ac:dyDescent="0.35">
      <c r="A38" s="114"/>
      <c r="B38" s="585" t="s">
        <v>503</v>
      </c>
      <c r="C38" s="585"/>
      <c r="D38" s="585"/>
      <c r="E38" s="133">
        <f>E37*F12</f>
        <v>36.926708191888679</v>
      </c>
      <c r="F38" s="134" t="s">
        <v>355</v>
      </c>
      <c r="G38" s="613" t="str">
        <f>CONCATENATE("= ",TEXT(E37,"0.000")," lb CO/MMBtu x 1,030 MMBtu/MMscf")</f>
        <v>= 0.037 lb CO/MMBtu x 1,030 MMBtu/MMscf</v>
      </c>
      <c r="H38" s="613"/>
      <c r="I38" s="613"/>
      <c r="J38" s="613"/>
      <c r="K38" s="613"/>
      <c r="L38" s="73"/>
      <c r="M38" s="82"/>
      <c r="N38" s="82"/>
    </row>
    <row r="39" spans="1:14" s="33" customFormat="1" x14ac:dyDescent="0.35">
      <c r="A39" s="74"/>
      <c r="B39" s="74"/>
      <c r="C39" s="75"/>
      <c r="L39" s="36"/>
      <c r="M39" s="82"/>
      <c r="N39" s="82"/>
    </row>
    <row r="40" spans="1:14" s="33" customFormat="1" x14ac:dyDescent="0.35">
      <c r="A40" s="74" t="s">
        <v>976</v>
      </c>
      <c r="B40" s="74"/>
      <c r="C40" s="75"/>
      <c r="L40" s="36"/>
      <c r="M40" s="82"/>
      <c r="N40" s="82"/>
    </row>
    <row r="41" spans="1:14" s="33" customFormat="1" x14ac:dyDescent="0.35">
      <c r="A41" s="74"/>
      <c r="B41" s="74"/>
      <c r="C41" s="75"/>
      <c r="L41" s="36"/>
      <c r="M41" s="82"/>
      <c r="N41" s="82"/>
    </row>
    <row r="42" spans="1:14" s="33" customFormat="1" x14ac:dyDescent="0.3">
      <c r="A42" s="114"/>
      <c r="B42" s="126" t="s">
        <v>86</v>
      </c>
      <c r="C42" s="126"/>
      <c r="D42" s="127"/>
      <c r="E42" s="128" t="s">
        <v>89</v>
      </c>
      <c r="F42" s="128"/>
      <c r="G42" s="129" t="s">
        <v>87</v>
      </c>
      <c r="H42" s="128"/>
      <c r="I42" s="45"/>
      <c r="J42" s="130"/>
      <c r="K42" s="45"/>
      <c r="L42" s="73"/>
      <c r="M42" s="82"/>
      <c r="N42" s="82"/>
    </row>
    <row r="43" spans="1:14" s="33" customFormat="1" ht="18" customHeight="1" x14ac:dyDescent="0.35">
      <c r="A43" s="114"/>
      <c r="B43" s="622" t="s">
        <v>443</v>
      </c>
      <c r="C43" s="622"/>
      <c r="D43" s="622"/>
      <c r="E43" s="223">
        <v>1.9</v>
      </c>
      <c r="F43" s="123" t="s">
        <v>355</v>
      </c>
      <c r="G43" s="623" t="s">
        <v>563</v>
      </c>
      <c r="H43" s="623"/>
      <c r="I43" s="623"/>
      <c r="J43" s="623"/>
      <c r="K43" s="623"/>
      <c r="L43" s="73"/>
      <c r="M43" s="82"/>
      <c r="N43" s="82"/>
    </row>
    <row r="44" spans="1:14" s="33" customFormat="1" ht="42" customHeight="1" x14ac:dyDescent="0.35">
      <c r="A44" s="114"/>
      <c r="B44" s="585" t="s">
        <v>564</v>
      </c>
      <c r="C44" s="585"/>
      <c r="D44" s="585"/>
      <c r="E44" s="224">
        <v>0.54719999999699998</v>
      </c>
      <c r="F44" s="119"/>
      <c r="G44" s="613" t="s">
        <v>565</v>
      </c>
      <c r="H44" s="613"/>
      <c r="I44" s="613"/>
      <c r="J44" s="613"/>
      <c r="K44" s="613"/>
      <c r="L44" s="73"/>
      <c r="M44" s="82"/>
      <c r="N44" s="82"/>
    </row>
    <row r="45" spans="1:14" s="33" customFormat="1" ht="18" customHeight="1" x14ac:dyDescent="0.35">
      <c r="A45" s="114"/>
      <c r="B45" s="579" t="s">
        <v>453</v>
      </c>
      <c r="C45" s="579"/>
      <c r="D45" s="579"/>
      <c r="E45" s="225">
        <f>E43/E44</f>
        <v>3.4722222222412586</v>
      </c>
      <c r="F45" s="123" t="s">
        <v>355</v>
      </c>
      <c r="G45" s="596" t="str">
        <f>CONCATENATE("= ",E43," lb/MMscf / ",TEXT(E44,"0.00")," filt. PM/tot. PM")</f>
        <v>= 1.9 lb/MMscf / 0.55 filt. PM/tot. PM</v>
      </c>
      <c r="H45" s="596"/>
      <c r="I45" s="596"/>
      <c r="J45" s="596"/>
      <c r="K45" s="596"/>
      <c r="L45" s="73"/>
      <c r="M45" s="82"/>
      <c r="N45" s="82"/>
    </row>
    <row r="46" spans="1:14" s="33" customFormat="1" ht="27" customHeight="1" x14ac:dyDescent="0.35">
      <c r="A46" s="114"/>
      <c r="B46" s="585" t="s">
        <v>452</v>
      </c>
      <c r="C46" s="585"/>
      <c r="D46" s="585"/>
      <c r="E46" s="226">
        <f>E45</f>
        <v>3.4722222222412586</v>
      </c>
      <c r="F46" s="227" t="s">
        <v>355</v>
      </c>
      <c r="G46" s="613" t="s">
        <v>566</v>
      </c>
      <c r="H46" s="613"/>
      <c r="I46" s="613"/>
      <c r="J46" s="613"/>
      <c r="K46" s="613"/>
      <c r="L46" s="73"/>
      <c r="M46" s="82"/>
      <c r="N46" s="82"/>
    </row>
    <row r="47" spans="1:14" ht="15" customHeight="1" x14ac:dyDescent="0.35">
      <c r="E47" s="84"/>
      <c r="F47" s="141"/>
      <c r="G47" s="86"/>
      <c r="M47" s="125"/>
      <c r="N47" s="125"/>
    </row>
    <row r="48" spans="1:14" s="60" customFormat="1" ht="15.75" customHeight="1" x14ac:dyDescent="0.35">
      <c r="A48" s="204" t="s">
        <v>977</v>
      </c>
      <c r="B48" s="50"/>
      <c r="C48" s="204"/>
      <c r="D48" s="204"/>
      <c r="E48" s="42"/>
      <c r="F48" s="42"/>
      <c r="G48" s="42"/>
      <c r="H48" s="42"/>
      <c r="I48" s="42"/>
      <c r="J48" s="42"/>
      <c r="K48" s="42"/>
      <c r="L48" s="42"/>
      <c r="M48" s="125"/>
      <c r="N48" s="125"/>
    </row>
    <row r="49" spans="1:16" ht="15" customHeight="1" x14ac:dyDescent="0.35">
      <c r="B49" s="193"/>
      <c r="C49" s="193"/>
      <c r="D49" s="193"/>
      <c r="E49" s="193"/>
      <c r="F49" s="193"/>
      <c r="G49" s="193"/>
      <c r="H49" s="193"/>
      <c r="I49" s="193"/>
      <c r="J49" s="193"/>
      <c r="K49" s="193"/>
      <c r="M49" s="125"/>
      <c r="N49" s="125"/>
    </row>
    <row r="50" spans="1:16" ht="54" customHeight="1" x14ac:dyDescent="0.3">
      <c r="D50" s="153" t="s">
        <v>402</v>
      </c>
      <c r="E50" s="154"/>
      <c r="F50" s="154"/>
      <c r="G50" s="154"/>
      <c r="H50" s="155" t="s">
        <v>137</v>
      </c>
      <c r="I50" s="602" t="s">
        <v>139</v>
      </c>
      <c r="J50" s="581"/>
      <c r="K50" s="153"/>
      <c r="N50" s="125"/>
    </row>
    <row r="51" spans="1:16" ht="15" customHeight="1" x14ac:dyDescent="0.35">
      <c r="B51" s="207" t="s">
        <v>140</v>
      </c>
      <c r="C51" s="207"/>
      <c r="D51" s="156" t="s">
        <v>373</v>
      </c>
      <c r="E51" s="157" t="s">
        <v>142</v>
      </c>
      <c r="F51" s="158"/>
      <c r="G51" s="159"/>
      <c r="H51" s="160" t="s">
        <v>414</v>
      </c>
      <c r="I51" s="160" t="s">
        <v>145</v>
      </c>
      <c r="J51" s="156" t="s">
        <v>146</v>
      </c>
      <c r="K51" s="208"/>
      <c r="M51" s="47"/>
      <c r="N51" s="59"/>
      <c r="O51" s="47"/>
    </row>
    <row r="52" spans="1:16" ht="15" customHeight="1" x14ac:dyDescent="0.35">
      <c r="B52" s="54" t="s">
        <v>261</v>
      </c>
      <c r="D52" s="228">
        <f>$E$28</f>
        <v>42.465714420671986</v>
      </c>
      <c r="E52" s="169" t="s">
        <v>567</v>
      </c>
      <c r="H52" s="229">
        <f>$F$13</f>
        <v>4.7999999999999996E-3</v>
      </c>
      <c r="I52" s="215">
        <f>D52*H52</f>
        <v>0.20383542921922551</v>
      </c>
      <c r="J52" s="212">
        <f>I52*8760/2000</f>
        <v>0.89279917998020775</v>
      </c>
      <c r="K52" s="212"/>
      <c r="M52" s="47"/>
      <c r="N52" s="47"/>
      <c r="O52" s="213"/>
      <c r="P52" s="47"/>
    </row>
    <row r="53" spans="1:16" ht="15" customHeight="1" x14ac:dyDescent="0.35">
      <c r="B53" s="54" t="s">
        <v>262</v>
      </c>
      <c r="D53" s="228">
        <f>$E$38</f>
        <v>36.926708191888679</v>
      </c>
      <c r="E53" s="169" t="s">
        <v>567</v>
      </c>
      <c r="H53" s="229">
        <f t="shared" ref="H53:H96" si="0">$F$13</f>
        <v>4.7999999999999996E-3</v>
      </c>
      <c r="I53" s="215">
        <f>D53*H53</f>
        <v>0.17724819932106564</v>
      </c>
      <c r="J53" s="212">
        <f t="shared" ref="J53:J62" si="1">I53*8760/2000</f>
        <v>0.77634711302626747</v>
      </c>
      <c r="K53" s="212"/>
      <c r="M53" s="47"/>
      <c r="N53" s="47"/>
      <c r="O53" s="47"/>
    </row>
    <row r="54" spans="1:16" ht="15" customHeight="1" x14ac:dyDescent="0.35">
      <c r="B54" s="54" t="s">
        <v>152</v>
      </c>
      <c r="D54" s="495">
        <f>$E$43</f>
        <v>1.9</v>
      </c>
      <c r="E54" s="169" t="s">
        <v>563</v>
      </c>
      <c r="H54" s="229">
        <f t="shared" si="0"/>
        <v>4.7999999999999996E-3</v>
      </c>
      <c r="I54" s="214">
        <f t="shared" ref="I54:I62" si="2">D54*H54</f>
        <v>9.1199999999999996E-3</v>
      </c>
      <c r="J54" s="216">
        <f t="shared" si="1"/>
        <v>3.9945599999999998E-2</v>
      </c>
      <c r="K54" s="212"/>
      <c r="M54" s="47"/>
      <c r="N54" s="59"/>
      <c r="O54" s="47"/>
    </row>
    <row r="55" spans="1:16" ht="15" customHeight="1" x14ac:dyDescent="0.35">
      <c r="B55" s="54" t="s">
        <v>154</v>
      </c>
      <c r="D55" s="228">
        <f>$E$46</f>
        <v>3.4722222222412586</v>
      </c>
      <c r="E55" s="169" t="s">
        <v>169</v>
      </c>
      <c r="H55" s="229">
        <f t="shared" si="0"/>
        <v>4.7999999999999996E-3</v>
      </c>
      <c r="I55" s="211">
        <f t="shared" si="2"/>
        <v>1.6666666666758041E-2</v>
      </c>
      <c r="J55" s="216">
        <f t="shared" si="1"/>
        <v>7.3000000000400217E-2</v>
      </c>
      <c r="K55" s="212"/>
      <c r="M55" s="47"/>
      <c r="N55" s="47"/>
      <c r="O55" s="213"/>
      <c r="P55" s="47"/>
    </row>
    <row r="56" spans="1:16" ht="15" customHeight="1" x14ac:dyDescent="0.35">
      <c r="B56" s="54" t="s">
        <v>156</v>
      </c>
      <c r="D56" s="228">
        <f>$E$45</f>
        <v>3.4722222222412586</v>
      </c>
      <c r="E56" s="169" t="s">
        <v>169</v>
      </c>
      <c r="H56" s="229">
        <f t="shared" si="0"/>
        <v>4.7999999999999996E-3</v>
      </c>
      <c r="I56" s="211">
        <f t="shared" si="2"/>
        <v>1.6666666666758041E-2</v>
      </c>
      <c r="J56" s="216">
        <f t="shared" si="1"/>
        <v>7.3000000000400217E-2</v>
      </c>
      <c r="K56" s="212"/>
      <c r="M56" s="47"/>
      <c r="N56" s="47"/>
      <c r="O56" s="213"/>
      <c r="P56" s="47"/>
    </row>
    <row r="57" spans="1:16" ht="15" customHeight="1" x14ac:dyDescent="0.35">
      <c r="B57" s="54" t="s">
        <v>263</v>
      </c>
      <c r="D57" s="495">
        <v>5.5</v>
      </c>
      <c r="E57" s="169" t="s">
        <v>563</v>
      </c>
      <c r="H57" s="229">
        <f t="shared" si="0"/>
        <v>4.7999999999999996E-3</v>
      </c>
      <c r="I57" s="211">
        <f t="shared" si="2"/>
        <v>2.6399999999999996E-2</v>
      </c>
      <c r="J57" s="212">
        <f t="shared" si="1"/>
        <v>0.11563199999999998</v>
      </c>
      <c r="K57" s="212"/>
      <c r="M57" s="47"/>
      <c r="N57" s="47"/>
      <c r="O57" s="213"/>
      <c r="P57" s="47"/>
    </row>
    <row r="58" spans="1:16" ht="15" customHeight="1" x14ac:dyDescent="0.35">
      <c r="B58" s="54" t="s">
        <v>264</v>
      </c>
      <c r="D58" s="495">
        <v>0.6</v>
      </c>
      <c r="E58" s="169" t="s">
        <v>563</v>
      </c>
      <c r="H58" s="229">
        <f t="shared" si="0"/>
        <v>4.7999999999999996E-3</v>
      </c>
      <c r="I58" s="214">
        <f t="shared" si="2"/>
        <v>2.8799999999999997E-3</v>
      </c>
      <c r="J58" s="216">
        <f t="shared" si="1"/>
        <v>1.2614399999999998E-2</v>
      </c>
      <c r="K58" s="216"/>
      <c r="P58" s="125"/>
    </row>
    <row r="59" spans="1:16" ht="15" customHeight="1" x14ac:dyDescent="0.35">
      <c r="B59" s="54" t="s">
        <v>364</v>
      </c>
      <c r="C59" s="193"/>
      <c r="D59" s="199">
        <v>116977.27631529604</v>
      </c>
      <c r="E59" s="169" t="s">
        <v>520</v>
      </c>
      <c r="H59" s="229">
        <f t="shared" si="0"/>
        <v>4.7999999999999996E-3</v>
      </c>
      <c r="I59" s="210">
        <f t="shared" si="2"/>
        <v>561.49092631342091</v>
      </c>
      <c r="J59" s="493">
        <f t="shared" si="1"/>
        <v>2459.3302572527837</v>
      </c>
      <c r="K59" s="493"/>
    </row>
    <row r="60" spans="1:16" ht="15" customHeight="1" x14ac:dyDescent="0.35">
      <c r="B60" s="54" t="s">
        <v>367</v>
      </c>
      <c r="D60" s="200">
        <v>2.2046226218487757</v>
      </c>
      <c r="E60" s="169" t="s">
        <v>521</v>
      </c>
      <c r="H60" s="229">
        <f t="shared" si="0"/>
        <v>4.7999999999999996E-3</v>
      </c>
      <c r="I60" s="211">
        <f t="shared" si="2"/>
        <v>1.0582188584874122E-2</v>
      </c>
      <c r="J60" s="216">
        <f t="shared" si="1"/>
        <v>4.6349986001748653E-2</v>
      </c>
      <c r="K60" s="216"/>
    </row>
    <row r="61" spans="1:16" ht="15" customHeight="1" x14ac:dyDescent="0.35">
      <c r="B61" s="54" t="s">
        <v>369</v>
      </c>
      <c r="C61" s="193"/>
      <c r="D61" s="201">
        <v>0.22046226218487755</v>
      </c>
      <c r="E61" s="169" t="s">
        <v>521</v>
      </c>
      <c r="H61" s="229">
        <f t="shared" si="0"/>
        <v>4.7999999999999996E-3</v>
      </c>
      <c r="I61" s="214">
        <f t="shared" si="2"/>
        <v>1.0582188584874121E-3</v>
      </c>
      <c r="J61" s="209">
        <f t="shared" si="1"/>
        <v>4.6349986001748651E-3</v>
      </c>
      <c r="K61" s="216"/>
    </row>
    <row r="62" spans="1:16" ht="15" customHeight="1" x14ac:dyDescent="0.35">
      <c r="B62" s="54" t="s">
        <v>266</v>
      </c>
      <c r="D62" s="199">
        <v>117098.08963497335</v>
      </c>
      <c r="E62" s="169" t="s">
        <v>522</v>
      </c>
      <c r="H62" s="229">
        <f t="shared" si="0"/>
        <v>4.7999999999999996E-3</v>
      </c>
      <c r="I62" s="210">
        <f t="shared" si="2"/>
        <v>562.0708302478721</v>
      </c>
      <c r="J62" s="493">
        <f t="shared" si="1"/>
        <v>2461.8702364856795</v>
      </c>
      <c r="K62" s="493"/>
    </row>
    <row r="63" spans="1:16" ht="15" customHeight="1" x14ac:dyDescent="0.35">
      <c r="A63" s="33"/>
      <c r="B63" s="33" t="s">
        <v>186</v>
      </c>
      <c r="C63" s="33"/>
      <c r="D63" s="490">
        <v>5.0000000000000001E-4</v>
      </c>
      <c r="E63" s="175" t="s">
        <v>419</v>
      </c>
      <c r="H63" s="229">
        <f t="shared" si="0"/>
        <v>4.7999999999999996E-3</v>
      </c>
      <c r="I63" s="214">
        <f t="shared" ref="I63:I95" si="3">D63*H63</f>
        <v>2.3999999999999999E-6</v>
      </c>
      <c r="J63" s="209">
        <f t="shared" ref="J63:J95" si="4">I63*8760/2000</f>
        <v>1.0511999999999999E-5</v>
      </c>
      <c r="K63" s="209"/>
    </row>
    <row r="64" spans="1:16" ht="15" customHeight="1" x14ac:dyDescent="0.35">
      <c r="A64" s="33"/>
      <c r="B64" s="33" t="str">
        <f>Decoater!C222</f>
        <v>Acenaphthene</v>
      </c>
      <c r="C64" s="33"/>
      <c r="D64" s="490">
        <f>Decoater!H222</f>
        <v>1.7999999999999999E-6</v>
      </c>
      <c r="E64" s="175" t="s">
        <v>420</v>
      </c>
      <c r="H64" s="229">
        <f t="shared" si="0"/>
        <v>4.7999999999999996E-3</v>
      </c>
      <c r="I64" s="214">
        <f>D64*H64</f>
        <v>8.6399999999999983E-9</v>
      </c>
      <c r="J64" s="209">
        <f>I64*8760/2000</f>
        <v>3.7843199999999988E-8</v>
      </c>
      <c r="K64" s="209"/>
    </row>
    <row r="65" spans="1:11" ht="15" customHeight="1" x14ac:dyDescent="0.35">
      <c r="A65" s="33"/>
      <c r="B65" s="33" t="str">
        <f>Decoater!C223</f>
        <v>Acenaphthylene</v>
      </c>
      <c r="C65" s="33"/>
      <c r="D65" s="490">
        <f>Decoater!H223</f>
        <v>1.7999999999999999E-6</v>
      </c>
      <c r="E65" s="175" t="s">
        <v>420</v>
      </c>
      <c r="H65" s="229">
        <f t="shared" si="0"/>
        <v>4.7999999999999996E-3</v>
      </c>
      <c r="I65" s="214">
        <f t="shared" si="3"/>
        <v>8.6399999999999983E-9</v>
      </c>
      <c r="J65" s="209">
        <f t="shared" si="4"/>
        <v>3.7843199999999988E-8</v>
      </c>
      <c r="K65" s="209"/>
    </row>
    <row r="66" spans="1:11" ht="15" customHeight="1" x14ac:dyDescent="0.35">
      <c r="A66" s="33"/>
      <c r="B66" s="33" t="str">
        <f>Decoater!C224</f>
        <v>Anthracene</v>
      </c>
      <c r="C66" s="33"/>
      <c r="D66" s="490">
        <f>Decoater!H224</f>
        <v>2.3999999999999999E-6</v>
      </c>
      <c r="E66" s="175" t="s">
        <v>420</v>
      </c>
      <c r="H66" s="229">
        <f t="shared" si="0"/>
        <v>4.7999999999999996E-3</v>
      </c>
      <c r="I66" s="214">
        <f t="shared" si="3"/>
        <v>1.1519999999999998E-8</v>
      </c>
      <c r="J66" s="209">
        <f t="shared" si="4"/>
        <v>5.0457599999999993E-8</v>
      </c>
      <c r="K66" s="209"/>
    </row>
    <row r="67" spans="1:11" ht="15" customHeight="1" x14ac:dyDescent="0.35">
      <c r="A67" s="33"/>
      <c r="B67" s="33" t="str">
        <f>Decoater!C225</f>
        <v>Arsenic compounds</v>
      </c>
      <c r="C67" s="33"/>
      <c r="D67" s="490">
        <f>Decoater!H225</f>
        <v>2.0000000000000001E-4</v>
      </c>
      <c r="E67" s="175" t="s">
        <v>420</v>
      </c>
      <c r="H67" s="229">
        <f t="shared" si="0"/>
        <v>4.7999999999999996E-3</v>
      </c>
      <c r="I67" s="214">
        <f t="shared" si="3"/>
        <v>9.5999999999999991E-7</v>
      </c>
      <c r="J67" s="209">
        <f t="shared" si="4"/>
        <v>4.2048E-6</v>
      </c>
      <c r="K67" s="209"/>
    </row>
    <row r="68" spans="1:11" ht="15" customHeight="1" x14ac:dyDescent="0.35">
      <c r="A68" s="33"/>
      <c r="B68" s="33" t="str">
        <f>Decoater!C226</f>
        <v>Benzene</v>
      </c>
      <c r="C68" s="33"/>
      <c r="D68" s="490">
        <f>Decoater!H226</f>
        <v>2.0999999999999999E-3</v>
      </c>
      <c r="E68" s="175" t="s">
        <v>420</v>
      </c>
      <c r="H68" s="229">
        <f t="shared" si="0"/>
        <v>4.7999999999999996E-3</v>
      </c>
      <c r="I68" s="214">
        <f t="shared" si="3"/>
        <v>1.0079999999999998E-5</v>
      </c>
      <c r="J68" s="209">
        <f t="shared" si="4"/>
        <v>4.415039999999999E-5</v>
      </c>
      <c r="K68" s="209"/>
    </row>
    <row r="69" spans="1:11" ht="15" customHeight="1" x14ac:dyDescent="0.35">
      <c r="A69" s="33"/>
      <c r="B69" s="33" t="str">
        <f>Decoater!C227</f>
        <v>Benzo(a)anthracene</v>
      </c>
      <c r="C69" s="33"/>
      <c r="D69" s="490">
        <f>Decoater!H227</f>
        <v>1.7999999999999999E-6</v>
      </c>
      <c r="E69" s="175" t="s">
        <v>420</v>
      </c>
      <c r="H69" s="229">
        <f t="shared" si="0"/>
        <v>4.7999999999999996E-3</v>
      </c>
      <c r="I69" s="214">
        <f t="shared" si="3"/>
        <v>8.6399999999999983E-9</v>
      </c>
      <c r="J69" s="209">
        <f t="shared" si="4"/>
        <v>3.7843199999999988E-8</v>
      </c>
      <c r="K69" s="209"/>
    </row>
    <row r="70" spans="1:11" ht="15" customHeight="1" x14ac:dyDescent="0.35">
      <c r="A70" s="33"/>
      <c r="B70" s="33" t="str">
        <f>Decoater!C228</f>
        <v>Benzo(a)pyrene</v>
      </c>
      <c r="C70" s="33"/>
      <c r="D70" s="490">
        <f>Decoater!H228</f>
        <v>1.1999999999999999E-6</v>
      </c>
      <c r="E70" s="175" t="s">
        <v>420</v>
      </c>
      <c r="H70" s="229">
        <f t="shared" si="0"/>
        <v>4.7999999999999996E-3</v>
      </c>
      <c r="I70" s="214">
        <f t="shared" si="3"/>
        <v>5.7599999999999991E-9</v>
      </c>
      <c r="J70" s="209">
        <f t="shared" si="4"/>
        <v>2.5228799999999996E-8</v>
      </c>
      <c r="K70" s="209"/>
    </row>
    <row r="71" spans="1:11" ht="15" customHeight="1" x14ac:dyDescent="0.35">
      <c r="A71" s="33"/>
      <c r="B71" s="33" t="str">
        <f>Decoater!C229</f>
        <v>Benzo(b)fluoranthene</v>
      </c>
      <c r="C71" s="33"/>
      <c r="D71" s="490">
        <f>Decoater!H229</f>
        <v>1.7999999999999999E-6</v>
      </c>
      <c r="E71" s="175" t="s">
        <v>420</v>
      </c>
      <c r="H71" s="229">
        <f t="shared" si="0"/>
        <v>4.7999999999999996E-3</v>
      </c>
      <c r="I71" s="214">
        <f t="shared" si="3"/>
        <v>8.6399999999999983E-9</v>
      </c>
      <c r="J71" s="209">
        <f t="shared" si="4"/>
        <v>3.7843199999999988E-8</v>
      </c>
      <c r="K71" s="209"/>
    </row>
    <row r="72" spans="1:11" ht="15" customHeight="1" x14ac:dyDescent="0.35">
      <c r="A72" s="33"/>
      <c r="B72" s="33" t="str">
        <f>Decoater!C230</f>
        <v>Benzo(g,h,i)perylene</v>
      </c>
      <c r="C72" s="33"/>
      <c r="D72" s="490">
        <f>Decoater!H230</f>
        <v>1.1999999999999999E-6</v>
      </c>
      <c r="E72" s="175" t="s">
        <v>420</v>
      </c>
      <c r="H72" s="229">
        <f t="shared" si="0"/>
        <v>4.7999999999999996E-3</v>
      </c>
      <c r="I72" s="214">
        <f t="shared" si="3"/>
        <v>5.7599999999999991E-9</v>
      </c>
      <c r="J72" s="209">
        <f t="shared" si="4"/>
        <v>2.5228799999999996E-8</v>
      </c>
      <c r="K72" s="209"/>
    </row>
    <row r="73" spans="1:11" ht="15" customHeight="1" x14ac:dyDescent="0.35">
      <c r="A73" s="33"/>
      <c r="B73" s="33" t="str">
        <f>Decoater!C231</f>
        <v>Benzo(k)fluoranthene</v>
      </c>
      <c r="C73" s="33"/>
      <c r="D73" s="490">
        <f>Decoater!H231</f>
        <v>1.7999999999999999E-6</v>
      </c>
      <c r="E73" s="175" t="s">
        <v>420</v>
      </c>
      <c r="H73" s="229">
        <f t="shared" si="0"/>
        <v>4.7999999999999996E-3</v>
      </c>
      <c r="I73" s="214">
        <f t="shared" si="3"/>
        <v>8.6399999999999983E-9</v>
      </c>
      <c r="J73" s="209">
        <f t="shared" si="4"/>
        <v>3.7843199999999988E-8</v>
      </c>
      <c r="K73" s="209"/>
    </row>
    <row r="74" spans="1:11" ht="15" customHeight="1" x14ac:dyDescent="0.35">
      <c r="A74" s="33"/>
      <c r="B74" s="33" t="str">
        <f>Decoater!C232</f>
        <v>Beryllium and compounds</v>
      </c>
      <c r="C74" s="33"/>
      <c r="D74" s="490">
        <f>Decoater!H232</f>
        <v>1.2E-5</v>
      </c>
      <c r="E74" s="175" t="s">
        <v>420</v>
      </c>
      <c r="H74" s="229">
        <f t="shared" si="0"/>
        <v>4.7999999999999996E-3</v>
      </c>
      <c r="I74" s="214">
        <f t="shared" si="3"/>
        <v>5.76E-8</v>
      </c>
      <c r="J74" s="209">
        <f t="shared" si="4"/>
        <v>2.5228799999999999E-7</v>
      </c>
      <c r="K74" s="209"/>
    </row>
    <row r="75" spans="1:11" ht="15" customHeight="1" x14ac:dyDescent="0.35">
      <c r="A75" s="33"/>
      <c r="B75" s="33" t="str">
        <f>Decoater!C233</f>
        <v>Cadmium and compounds</v>
      </c>
      <c r="C75" s="33"/>
      <c r="D75" s="490">
        <f>Decoater!H233</f>
        <v>1.1000000000000001E-3</v>
      </c>
      <c r="E75" s="175" t="s">
        <v>420</v>
      </c>
      <c r="H75" s="229">
        <f t="shared" si="0"/>
        <v>4.7999999999999996E-3</v>
      </c>
      <c r="I75" s="214">
        <f t="shared" si="3"/>
        <v>5.2800000000000003E-6</v>
      </c>
      <c r="J75" s="209">
        <f t="shared" si="4"/>
        <v>2.3126400000000003E-5</v>
      </c>
      <c r="K75" s="209"/>
    </row>
    <row r="76" spans="1:11" ht="15" customHeight="1" x14ac:dyDescent="0.35">
      <c r="A76" s="33"/>
      <c r="B76" s="33" t="str">
        <f>Decoater!C234</f>
        <v>Chromium and compounds</v>
      </c>
      <c r="C76" s="33"/>
      <c r="D76" s="490">
        <f>Decoater!H234</f>
        <v>1.4E-3</v>
      </c>
      <c r="E76" s="175" t="s">
        <v>420</v>
      </c>
      <c r="H76" s="229">
        <f t="shared" si="0"/>
        <v>4.7999999999999996E-3</v>
      </c>
      <c r="I76" s="214">
        <f t="shared" si="3"/>
        <v>6.7199999999999992E-6</v>
      </c>
      <c r="J76" s="209">
        <f t="shared" si="4"/>
        <v>2.9433599999999999E-5</v>
      </c>
      <c r="K76" s="209"/>
    </row>
    <row r="77" spans="1:11" ht="15" customHeight="1" x14ac:dyDescent="0.35">
      <c r="A77" s="33"/>
      <c r="B77" s="33" t="str">
        <f>Decoater!C235</f>
        <v>Chrysene</v>
      </c>
      <c r="C77" s="33"/>
      <c r="D77" s="490">
        <f>Decoater!H235</f>
        <v>1.7999999999999999E-6</v>
      </c>
      <c r="E77" s="175" t="s">
        <v>420</v>
      </c>
      <c r="H77" s="229">
        <f t="shared" si="0"/>
        <v>4.7999999999999996E-3</v>
      </c>
      <c r="I77" s="214">
        <f t="shared" si="3"/>
        <v>8.6399999999999983E-9</v>
      </c>
      <c r="J77" s="209">
        <f t="shared" si="4"/>
        <v>3.7843199999999988E-8</v>
      </c>
      <c r="K77" s="209"/>
    </row>
    <row r="78" spans="1:11" ht="15" customHeight="1" x14ac:dyDescent="0.35">
      <c r="A78" s="33"/>
      <c r="B78" s="33" t="str">
        <f>Decoater!C236</f>
        <v>Cobalt and compounds</v>
      </c>
      <c r="C78" s="33"/>
      <c r="D78" s="490">
        <f>Decoater!H236</f>
        <v>8.3999999999999995E-5</v>
      </c>
      <c r="E78" s="175" t="s">
        <v>420</v>
      </c>
      <c r="H78" s="229">
        <f t="shared" si="0"/>
        <v>4.7999999999999996E-3</v>
      </c>
      <c r="I78" s="214">
        <f t="shared" si="3"/>
        <v>4.0319999999999996E-7</v>
      </c>
      <c r="J78" s="209">
        <f t="shared" si="4"/>
        <v>1.7660159999999997E-6</v>
      </c>
      <c r="K78" s="209"/>
    </row>
    <row r="79" spans="1:11" ht="15" customHeight="1" x14ac:dyDescent="0.35">
      <c r="A79" s="33"/>
      <c r="B79" s="33" t="str">
        <f>Decoater!C237</f>
        <v>Dibenz(a,h)anthracene</v>
      </c>
      <c r="C79" s="33"/>
      <c r="D79" s="490">
        <f>Decoater!H237</f>
        <v>1.1999999999999999E-6</v>
      </c>
      <c r="E79" s="175" t="s">
        <v>420</v>
      </c>
      <c r="H79" s="229">
        <f t="shared" si="0"/>
        <v>4.7999999999999996E-3</v>
      </c>
      <c r="I79" s="214">
        <f t="shared" si="3"/>
        <v>5.7599999999999991E-9</v>
      </c>
      <c r="J79" s="209">
        <f t="shared" si="4"/>
        <v>2.5228799999999996E-8</v>
      </c>
      <c r="K79" s="209"/>
    </row>
    <row r="80" spans="1:11" ht="15" customHeight="1" x14ac:dyDescent="0.35">
      <c r="A80" s="33"/>
      <c r="B80" s="33" t="str">
        <f>Decoater!C238</f>
        <v>1,4-Dichlorobenzene(p-Dichlorobenzene)</v>
      </c>
      <c r="C80" s="33"/>
      <c r="D80" s="490">
        <f>Decoater!H238</f>
        <v>1.1999999999999999E-3</v>
      </c>
      <c r="E80" s="175" t="s">
        <v>420</v>
      </c>
      <c r="H80" s="229">
        <f t="shared" si="0"/>
        <v>4.7999999999999996E-3</v>
      </c>
      <c r="I80" s="214">
        <f t="shared" si="3"/>
        <v>5.7599999999999991E-6</v>
      </c>
      <c r="J80" s="209">
        <f t="shared" si="4"/>
        <v>2.5228799999999995E-5</v>
      </c>
      <c r="K80" s="209"/>
    </row>
    <row r="81" spans="1:11" ht="15" customHeight="1" x14ac:dyDescent="0.35">
      <c r="A81" s="33"/>
      <c r="B81" s="33" t="str">
        <f>Decoater!C239</f>
        <v>7,12-Dimethylbenz(a)anthracene</v>
      </c>
      <c r="C81" s="33"/>
      <c r="D81" s="490">
        <f>Decoater!H239</f>
        <v>1.5999999999999999E-5</v>
      </c>
      <c r="E81" s="175" t="s">
        <v>420</v>
      </c>
      <c r="H81" s="229">
        <f t="shared" si="0"/>
        <v>4.7999999999999996E-3</v>
      </c>
      <c r="I81" s="214">
        <f t="shared" si="3"/>
        <v>7.6799999999999986E-8</v>
      </c>
      <c r="J81" s="209">
        <f t="shared" si="4"/>
        <v>3.3638399999999995E-7</v>
      </c>
      <c r="K81" s="209"/>
    </row>
    <row r="82" spans="1:11" ht="15" customHeight="1" x14ac:dyDescent="0.35">
      <c r="A82" s="33"/>
      <c r="B82" s="33" t="str">
        <f>Decoater!C240</f>
        <v>Fluoranthene</v>
      </c>
      <c r="C82" s="33"/>
      <c r="D82" s="490">
        <f>Decoater!H240</f>
        <v>3.0000000000000001E-6</v>
      </c>
      <c r="E82" s="175" t="s">
        <v>420</v>
      </c>
      <c r="H82" s="229">
        <f t="shared" si="0"/>
        <v>4.7999999999999996E-3</v>
      </c>
      <c r="I82" s="214">
        <f t="shared" si="3"/>
        <v>1.44E-8</v>
      </c>
      <c r="J82" s="209">
        <f t="shared" si="4"/>
        <v>6.3071999999999997E-8</v>
      </c>
      <c r="K82" s="209"/>
    </row>
    <row r="83" spans="1:11" ht="15" customHeight="1" x14ac:dyDescent="0.35">
      <c r="A83" s="33"/>
      <c r="B83" s="33" t="str">
        <f>Decoater!C241</f>
        <v>Fluorene</v>
      </c>
      <c r="C83" s="33"/>
      <c r="D83" s="490">
        <f>Decoater!H241</f>
        <v>2.7999999999999999E-6</v>
      </c>
      <c r="E83" s="175" t="s">
        <v>420</v>
      </c>
      <c r="H83" s="229">
        <f t="shared" si="0"/>
        <v>4.7999999999999996E-3</v>
      </c>
      <c r="I83" s="214">
        <f t="shared" si="3"/>
        <v>1.3439999999999998E-8</v>
      </c>
      <c r="J83" s="209">
        <f t="shared" si="4"/>
        <v>5.8867199999999991E-8</v>
      </c>
      <c r="K83" s="209"/>
    </row>
    <row r="84" spans="1:11" ht="15" customHeight="1" x14ac:dyDescent="0.35">
      <c r="A84" s="33"/>
      <c r="B84" s="33" t="str">
        <f>Decoater!C242</f>
        <v>Formaldehyde</v>
      </c>
      <c r="C84" s="33"/>
      <c r="D84" s="490">
        <f>Decoater!H242</f>
        <v>7.4999999999999997E-2</v>
      </c>
      <c r="E84" s="175" t="s">
        <v>420</v>
      </c>
      <c r="H84" s="229">
        <f t="shared" si="0"/>
        <v>4.7999999999999996E-3</v>
      </c>
      <c r="I84" s="214">
        <f t="shared" si="3"/>
        <v>3.5999999999999997E-4</v>
      </c>
      <c r="J84" s="209">
        <f t="shared" si="4"/>
        <v>1.5767999999999997E-3</v>
      </c>
      <c r="K84" s="209"/>
    </row>
    <row r="85" spans="1:11" ht="15" customHeight="1" x14ac:dyDescent="0.35">
      <c r="A85" s="33"/>
      <c r="B85" s="33" t="str">
        <f>Decoater!C243</f>
        <v xml:space="preserve">Hexane </v>
      </c>
      <c r="C85" s="33"/>
      <c r="D85" s="491">
        <f>Decoater!H243</f>
        <v>1.8</v>
      </c>
      <c r="E85" s="175" t="s">
        <v>420</v>
      </c>
      <c r="H85" s="229">
        <f t="shared" si="0"/>
        <v>4.7999999999999996E-3</v>
      </c>
      <c r="I85" s="214">
        <f t="shared" si="3"/>
        <v>8.6400000000000001E-3</v>
      </c>
      <c r="J85" s="209">
        <f t="shared" si="4"/>
        <v>3.78432E-2</v>
      </c>
      <c r="K85" s="209"/>
    </row>
    <row r="86" spans="1:11" ht="15" customHeight="1" x14ac:dyDescent="0.35">
      <c r="A86" s="33"/>
      <c r="B86" s="33" t="str">
        <f>Decoater!C244</f>
        <v>Indeno (1,2,3-cd)pyrene</v>
      </c>
      <c r="C86" s="33"/>
      <c r="D86" s="490">
        <f>Decoater!H244</f>
        <v>1.7999999999999999E-6</v>
      </c>
      <c r="E86" s="175" t="s">
        <v>420</v>
      </c>
      <c r="H86" s="229">
        <f t="shared" si="0"/>
        <v>4.7999999999999996E-3</v>
      </c>
      <c r="I86" s="214">
        <f t="shared" si="3"/>
        <v>8.6399999999999983E-9</v>
      </c>
      <c r="J86" s="209">
        <f t="shared" si="4"/>
        <v>3.7843199999999988E-8</v>
      </c>
      <c r="K86" s="209"/>
    </row>
    <row r="87" spans="1:11" ht="15" customHeight="1" x14ac:dyDescent="0.35">
      <c r="A87" s="33"/>
      <c r="B87" s="33" t="str">
        <f>Decoater!C246</f>
        <v>Manganese and compounds</v>
      </c>
      <c r="C87" s="33"/>
      <c r="D87" s="490">
        <f>Decoater!H246</f>
        <v>3.8000000000000002E-4</v>
      </c>
      <c r="E87" s="175" t="s">
        <v>420</v>
      </c>
      <c r="H87" s="229">
        <f t="shared" si="0"/>
        <v>4.7999999999999996E-3</v>
      </c>
      <c r="I87" s="214">
        <f t="shared" si="3"/>
        <v>1.824E-6</v>
      </c>
      <c r="J87" s="209">
        <f t="shared" si="4"/>
        <v>7.9891200000000009E-6</v>
      </c>
      <c r="K87" s="209"/>
    </row>
    <row r="88" spans="1:11" ht="15" customHeight="1" x14ac:dyDescent="0.35">
      <c r="A88" s="33"/>
      <c r="B88" s="33" t="str">
        <f>Decoater!C247</f>
        <v>Mercury and compounds</v>
      </c>
      <c r="C88" s="33"/>
      <c r="D88" s="490">
        <f>Decoater!H247</f>
        <v>2.5999999999999998E-4</v>
      </c>
      <c r="E88" s="175" t="s">
        <v>420</v>
      </c>
      <c r="H88" s="229">
        <f t="shared" si="0"/>
        <v>4.7999999999999996E-3</v>
      </c>
      <c r="I88" s="214">
        <f t="shared" si="3"/>
        <v>1.2479999999999997E-6</v>
      </c>
      <c r="J88" s="209">
        <f t="shared" si="4"/>
        <v>5.4662399999999988E-6</v>
      </c>
      <c r="K88" s="209"/>
    </row>
    <row r="89" spans="1:11" ht="15" customHeight="1" x14ac:dyDescent="0.35">
      <c r="A89" s="33"/>
      <c r="B89" s="33" t="str">
        <f>Decoater!C248</f>
        <v>3-Methylcholanthrene</v>
      </c>
      <c r="C89" s="33"/>
      <c r="D89" s="490">
        <f>Decoater!H248</f>
        <v>1.7999999999999999E-6</v>
      </c>
      <c r="E89" s="175" t="s">
        <v>420</v>
      </c>
      <c r="H89" s="229">
        <f t="shared" si="0"/>
        <v>4.7999999999999996E-3</v>
      </c>
      <c r="I89" s="214">
        <f t="shared" si="3"/>
        <v>8.6399999999999983E-9</v>
      </c>
      <c r="J89" s="209">
        <f t="shared" si="4"/>
        <v>3.7843199999999988E-8</v>
      </c>
      <c r="K89" s="209"/>
    </row>
    <row r="90" spans="1:11" ht="15" customHeight="1" x14ac:dyDescent="0.35">
      <c r="A90" s="33"/>
      <c r="B90" s="33" t="str">
        <f>Decoater!C249</f>
        <v>Methylnaphthalene</v>
      </c>
      <c r="C90" s="33"/>
      <c r="D90" s="490">
        <f>Decoater!H249</f>
        <v>2.4000000000000001E-5</v>
      </c>
      <c r="E90" s="175" t="s">
        <v>420</v>
      </c>
      <c r="H90" s="229">
        <f t="shared" si="0"/>
        <v>4.7999999999999996E-3</v>
      </c>
      <c r="I90" s="214">
        <f t="shared" si="3"/>
        <v>1.152E-7</v>
      </c>
      <c r="J90" s="209">
        <f t="shared" si="4"/>
        <v>5.0457599999999998E-7</v>
      </c>
      <c r="K90" s="209"/>
    </row>
    <row r="91" spans="1:11" ht="15" customHeight="1" x14ac:dyDescent="0.35">
      <c r="A91" s="33"/>
      <c r="B91" s="33" t="str">
        <f>Decoater!C250</f>
        <v>Naphthalene</v>
      </c>
      <c r="C91" s="33"/>
      <c r="D91" s="490">
        <f>Decoater!H250</f>
        <v>6.0999999999999997E-4</v>
      </c>
      <c r="E91" s="175" t="s">
        <v>420</v>
      </c>
      <c r="H91" s="229">
        <f t="shared" si="0"/>
        <v>4.7999999999999996E-3</v>
      </c>
      <c r="I91" s="214">
        <f t="shared" si="3"/>
        <v>2.9279999999999997E-6</v>
      </c>
      <c r="J91" s="209">
        <f t="shared" si="4"/>
        <v>1.2824639999999999E-5</v>
      </c>
      <c r="K91" s="209"/>
    </row>
    <row r="92" spans="1:11" ht="15" customHeight="1" x14ac:dyDescent="0.35">
      <c r="A92" s="33"/>
      <c r="B92" s="33" t="str">
        <f>Decoater!C251</f>
        <v>Nickel and compounds</v>
      </c>
      <c r="C92" s="33"/>
      <c r="D92" s="490">
        <f>Decoater!H251</f>
        <v>2.0999999999999999E-3</v>
      </c>
      <c r="E92" s="175" t="s">
        <v>420</v>
      </c>
      <c r="H92" s="229">
        <f t="shared" si="0"/>
        <v>4.7999999999999996E-3</v>
      </c>
      <c r="I92" s="214">
        <f t="shared" si="3"/>
        <v>1.0079999999999998E-5</v>
      </c>
      <c r="J92" s="209">
        <f t="shared" si="4"/>
        <v>4.415039999999999E-5</v>
      </c>
      <c r="K92" s="209"/>
    </row>
    <row r="93" spans="1:11" ht="15" customHeight="1" x14ac:dyDescent="0.35">
      <c r="A93" s="33"/>
      <c r="B93" s="33" t="str">
        <f>Decoater!C252</f>
        <v>Pyrene</v>
      </c>
      <c r="C93" s="33"/>
      <c r="D93" s="490">
        <f>Decoater!H252</f>
        <v>5.0000000000000004E-6</v>
      </c>
      <c r="E93" s="175" t="s">
        <v>420</v>
      </c>
      <c r="H93" s="229">
        <f t="shared" si="0"/>
        <v>4.7999999999999996E-3</v>
      </c>
      <c r="I93" s="214">
        <f t="shared" si="3"/>
        <v>2.4E-8</v>
      </c>
      <c r="J93" s="209">
        <f t="shared" si="4"/>
        <v>1.0511999999999999E-7</v>
      </c>
      <c r="K93" s="209"/>
    </row>
    <row r="94" spans="1:11" ht="15" customHeight="1" x14ac:dyDescent="0.35">
      <c r="A94" s="33"/>
      <c r="B94" s="33" t="str">
        <f>Decoater!C253</f>
        <v>Selenium and compounds</v>
      </c>
      <c r="C94" s="33"/>
      <c r="D94" s="490">
        <f>Decoater!H253</f>
        <v>2.4000000000000001E-5</v>
      </c>
      <c r="E94" s="175" t="s">
        <v>420</v>
      </c>
      <c r="H94" s="229">
        <f t="shared" si="0"/>
        <v>4.7999999999999996E-3</v>
      </c>
      <c r="I94" s="214">
        <f t="shared" si="3"/>
        <v>1.152E-7</v>
      </c>
      <c r="J94" s="209">
        <f t="shared" si="4"/>
        <v>5.0457599999999998E-7</v>
      </c>
      <c r="K94" s="209"/>
    </row>
    <row r="95" spans="1:11" ht="15" customHeight="1" x14ac:dyDescent="0.35">
      <c r="A95" s="33"/>
      <c r="B95" s="33" t="str">
        <f>Decoater!C254</f>
        <v>Toluene</v>
      </c>
      <c r="C95" s="33"/>
      <c r="D95" s="490">
        <f>Decoater!H254</f>
        <v>3.3999999999999998E-3</v>
      </c>
      <c r="E95" s="175" t="s">
        <v>420</v>
      </c>
      <c r="H95" s="229">
        <f t="shared" si="0"/>
        <v>4.7999999999999996E-3</v>
      </c>
      <c r="I95" s="214">
        <f t="shared" si="3"/>
        <v>1.6319999999999996E-5</v>
      </c>
      <c r="J95" s="209">
        <f t="shared" si="4"/>
        <v>7.1481599999999976E-5</v>
      </c>
      <c r="K95" s="209"/>
    </row>
    <row r="96" spans="1:11" ht="15" customHeight="1" x14ac:dyDescent="0.35">
      <c r="A96" s="33"/>
      <c r="B96" s="33" t="s">
        <v>161</v>
      </c>
      <c r="C96" s="33"/>
      <c r="D96" s="491">
        <v>1.8884411999999999</v>
      </c>
      <c r="E96" s="175" t="s">
        <v>420</v>
      </c>
      <c r="H96" s="229">
        <f t="shared" si="0"/>
        <v>4.7999999999999996E-3</v>
      </c>
      <c r="I96" s="214">
        <f>D96*H96</f>
        <v>9.0645177599999981E-3</v>
      </c>
      <c r="J96" s="216">
        <f>I96*8760/2000</f>
        <v>3.9702587788799988E-2</v>
      </c>
      <c r="K96" s="209"/>
    </row>
    <row r="97" spans="5:14" ht="15" customHeight="1" x14ac:dyDescent="0.35">
      <c r="E97" s="554"/>
      <c r="F97" s="141"/>
      <c r="G97" s="86"/>
      <c r="M97" s="125"/>
      <c r="N97" s="125"/>
    </row>
    <row r="98" spans="5:14" s="217" customFormat="1" ht="2.15" customHeight="1" x14ac:dyDescent="0.35">
      <c r="E98" s="470"/>
      <c r="M98" s="219"/>
      <c r="N98" s="219"/>
    </row>
    <row r="99" spans="5:14" x14ac:dyDescent="0.35">
      <c r="M99" s="125"/>
      <c r="N99" s="125"/>
    </row>
    <row r="100" spans="5:14" x14ac:dyDescent="0.35">
      <c r="E100" s="47"/>
      <c r="F100" s="47"/>
      <c r="G100" s="47"/>
      <c r="M100" s="125"/>
      <c r="N100" s="125"/>
    </row>
    <row r="101" spans="5:14" x14ac:dyDescent="0.35">
      <c r="M101" s="125"/>
      <c r="N101" s="125"/>
    </row>
    <row r="102" spans="5:14" x14ac:dyDescent="0.35">
      <c r="M102" s="125"/>
      <c r="N102" s="125"/>
    </row>
    <row r="103" spans="5:14" x14ac:dyDescent="0.35">
      <c r="M103" s="125"/>
      <c r="N103" s="125"/>
    </row>
    <row r="104" spans="5:14" x14ac:dyDescent="0.35">
      <c r="M104" s="125"/>
      <c r="N104" s="125"/>
    </row>
    <row r="105" spans="5:14" x14ac:dyDescent="0.35">
      <c r="M105" s="125"/>
      <c r="N105" s="125"/>
    </row>
    <row r="106" spans="5:14" x14ac:dyDescent="0.35">
      <c r="M106" s="125"/>
      <c r="N106" s="125"/>
    </row>
    <row r="107" spans="5:14" x14ac:dyDescent="0.35">
      <c r="M107" s="125"/>
      <c r="N107" s="125"/>
    </row>
    <row r="108" spans="5:14" x14ac:dyDescent="0.35">
      <c r="M108" s="125"/>
      <c r="N108" s="125"/>
    </row>
    <row r="109" spans="5:14" x14ac:dyDescent="0.35">
      <c r="M109" s="125"/>
      <c r="N109" s="125"/>
    </row>
    <row r="110" spans="5:14" x14ac:dyDescent="0.35">
      <c r="M110" s="125"/>
      <c r="N110" s="125"/>
    </row>
    <row r="111" spans="5:14" x14ac:dyDescent="0.35">
      <c r="M111" s="125"/>
      <c r="N111" s="125"/>
    </row>
    <row r="112" spans="5:14" x14ac:dyDescent="0.35">
      <c r="M112" s="125"/>
      <c r="N112" s="125"/>
    </row>
    <row r="113" spans="13:14" x14ac:dyDescent="0.35">
      <c r="M113" s="125"/>
      <c r="N113" s="125"/>
    </row>
    <row r="114" spans="13:14" x14ac:dyDescent="0.35">
      <c r="M114" s="125"/>
      <c r="N114" s="125"/>
    </row>
    <row r="115" spans="13:14" x14ac:dyDescent="0.35">
      <c r="M115" s="125"/>
      <c r="N115" s="125"/>
    </row>
    <row r="116" spans="13:14" x14ac:dyDescent="0.35">
      <c r="M116" s="125"/>
      <c r="N116" s="125"/>
    </row>
    <row r="117" spans="13:14" x14ac:dyDescent="0.35">
      <c r="M117" s="125"/>
      <c r="N117" s="125"/>
    </row>
    <row r="118" spans="13:14" x14ac:dyDescent="0.35">
      <c r="M118" s="125"/>
      <c r="N118" s="125"/>
    </row>
    <row r="119" spans="13:14" x14ac:dyDescent="0.35">
      <c r="M119" s="125"/>
      <c r="N119" s="125"/>
    </row>
    <row r="120" spans="13:14" x14ac:dyDescent="0.35">
      <c r="M120" s="125"/>
      <c r="N120" s="125"/>
    </row>
    <row r="121" spans="13:14" x14ac:dyDescent="0.35">
      <c r="M121" s="125"/>
      <c r="N121" s="125"/>
    </row>
    <row r="122" spans="13:14" x14ac:dyDescent="0.35">
      <c r="M122" s="125"/>
      <c r="N122" s="125"/>
    </row>
    <row r="123" spans="13:14" x14ac:dyDescent="0.35">
      <c r="M123" s="125"/>
      <c r="N123" s="125"/>
    </row>
    <row r="124" spans="13:14" x14ac:dyDescent="0.35">
      <c r="M124" s="125"/>
      <c r="N124" s="125"/>
    </row>
    <row r="125" spans="13:14" x14ac:dyDescent="0.35">
      <c r="M125" s="125"/>
      <c r="N125" s="125"/>
    </row>
    <row r="126" spans="13:14" x14ac:dyDescent="0.35">
      <c r="M126" s="125"/>
      <c r="N126" s="125"/>
    </row>
    <row r="127" spans="13:14" x14ac:dyDescent="0.35">
      <c r="M127" s="125"/>
      <c r="N127" s="125"/>
    </row>
    <row r="128" spans="13:14" x14ac:dyDescent="0.35">
      <c r="M128" s="125"/>
      <c r="N128" s="125"/>
    </row>
    <row r="129" spans="13:14" x14ac:dyDescent="0.35">
      <c r="M129" s="125"/>
      <c r="N129" s="125"/>
    </row>
    <row r="130" spans="13:14" x14ac:dyDescent="0.35">
      <c r="M130" s="125"/>
      <c r="N130" s="125"/>
    </row>
    <row r="131" spans="13:14" x14ac:dyDescent="0.35">
      <c r="M131" s="125"/>
      <c r="N131" s="125"/>
    </row>
    <row r="132" spans="13:14" x14ac:dyDescent="0.35">
      <c r="M132" s="125"/>
      <c r="N132" s="125"/>
    </row>
    <row r="133" spans="13:14" x14ac:dyDescent="0.35">
      <c r="M133" s="125"/>
      <c r="N133" s="125"/>
    </row>
    <row r="134" spans="13:14" x14ac:dyDescent="0.35">
      <c r="M134" s="125"/>
      <c r="N134" s="125"/>
    </row>
    <row r="135" spans="13:14" x14ac:dyDescent="0.35">
      <c r="M135" s="125"/>
      <c r="N135" s="125"/>
    </row>
    <row r="136" spans="13:14" x14ac:dyDescent="0.35">
      <c r="M136" s="125"/>
      <c r="N136" s="125"/>
    </row>
    <row r="137" spans="13:14" x14ac:dyDescent="0.35">
      <c r="M137" s="125"/>
      <c r="N137" s="125"/>
    </row>
    <row r="138" spans="13:14" x14ac:dyDescent="0.35">
      <c r="M138" s="125"/>
      <c r="N138" s="125"/>
    </row>
    <row r="139" spans="13:14" x14ac:dyDescent="0.35">
      <c r="M139" s="125"/>
      <c r="N139" s="125"/>
    </row>
    <row r="140" spans="13:14" x14ac:dyDescent="0.35">
      <c r="M140" s="125"/>
      <c r="N140" s="125"/>
    </row>
    <row r="141" spans="13:14" x14ac:dyDescent="0.35">
      <c r="M141" s="125"/>
      <c r="N141" s="125"/>
    </row>
    <row r="142" spans="13:14" x14ac:dyDescent="0.35">
      <c r="M142" s="125"/>
      <c r="N142" s="125"/>
    </row>
    <row r="143" spans="13:14" x14ac:dyDescent="0.35">
      <c r="M143" s="125"/>
      <c r="N143" s="125"/>
    </row>
    <row r="144" spans="13:14" x14ac:dyDescent="0.35">
      <c r="M144" s="125"/>
      <c r="N144" s="125"/>
    </row>
    <row r="145" spans="13:14" x14ac:dyDescent="0.35">
      <c r="M145" s="125"/>
      <c r="N145" s="125"/>
    </row>
    <row r="146" spans="13:14" x14ac:dyDescent="0.35">
      <c r="M146" s="125"/>
      <c r="N146" s="125"/>
    </row>
    <row r="147" spans="13:14" x14ac:dyDescent="0.35">
      <c r="M147" s="125"/>
      <c r="N147" s="125"/>
    </row>
    <row r="148" spans="13:14" x14ac:dyDescent="0.35">
      <c r="M148" s="125"/>
      <c r="N148" s="125"/>
    </row>
    <row r="149" spans="13:14" x14ac:dyDescent="0.35">
      <c r="M149" s="125"/>
      <c r="N149" s="125"/>
    </row>
    <row r="150" spans="13:14" x14ac:dyDescent="0.35">
      <c r="M150" s="125"/>
      <c r="N150" s="125"/>
    </row>
    <row r="151" spans="13:14" x14ac:dyDescent="0.35">
      <c r="M151" s="125"/>
      <c r="N151" s="125"/>
    </row>
    <row r="152" spans="13:14" x14ac:dyDescent="0.35">
      <c r="M152" s="125"/>
      <c r="N152" s="125"/>
    </row>
    <row r="153" spans="13:14" x14ac:dyDescent="0.35">
      <c r="M153" s="125"/>
      <c r="N153" s="125"/>
    </row>
    <row r="154" spans="13:14" x14ac:dyDescent="0.35">
      <c r="M154" s="125"/>
      <c r="N154" s="125"/>
    </row>
    <row r="155" spans="13:14" x14ac:dyDescent="0.35">
      <c r="M155" s="125"/>
      <c r="N155" s="125"/>
    </row>
    <row r="156" spans="13:14" x14ac:dyDescent="0.35">
      <c r="M156" s="125"/>
      <c r="N156" s="125"/>
    </row>
    <row r="157" spans="13:14" x14ac:dyDescent="0.35">
      <c r="M157" s="125"/>
      <c r="N157" s="125"/>
    </row>
    <row r="158" spans="13:14" x14ac:dyDescent="0.35">
      <c r="M158" s="125"/>
      <c r="N158" s="125"/>
    </row>
    <row r="159" spans="13:14" x14ac:dyDescent="0.35">
      <c r="M159" s="125"/>
      <c r="N159" s="125"/>
    </row>
    <row r="160" spans="13:14" x14ac:dyDescent="0.35">
      <c r="M160" s="125"/>
      <c r="N160" s="125"/>
    </row>
    <row r="161" spans="13:14" x14ac:dyDescent="0.35">
      <c r="M161" s="125"/>
      <c r="N161" s="125"/>
    </row>
    <row r="162" spans="13:14" x14ac:dyDescent="0.35">
      <c r="M162" s="125"/>
      <c r="N162" s="125"/>
    </row>
    <row r="163" spans="13:14" x14ac:dyDescent="0.35">
      <c r="M163" s="125"/>
      <c r="N163" s="125"/>
    </row>
    <row r="164" spans="13:14" x14ac:dyDescent="0.35">
      <c r="M164" s="125"/>
      <c r="N164" s="125"/>
    </row>
    <row r="165" spans="13:14" x14ac:dyDescent="0.35">
      <c r="M165" s="125"/>
      <c r="N165" s="125"/>
    </row>
    <row r="166" spans="13:14" x14ac:dyDescent="0.35">
      <c r="M166" s="125"/>
      <c r="N166" s="125"/>
    </row>
    <row r="167" spans="13:14" x14ac:dyDescent="0.35">
      <c r="M167" s="125"/>
      <c r="N167" s="125"/>
    </row>
    <row r="168" spans="13:14" x14ac:dyDescent="0.35">
      <c r="M168" s="125"/>
      <c r="N168" s="125"/>
    </row>
    <row r="169" spans="13:14" x14ac:dyDescent="0.35">
      <c r="M169" s="125"/>
      <c r="N169" s="125"/>
    </row>
    <row r="170" spans="13:14" x14ac:dyDescent="0.35">
      <c r="M170" s="125"/>
      <c r="N170" s="125"/>
    </row>
    <row r="171" spans="13:14" x14ac:dyDescent="0.35">
      <c r="M171" s="125"/>
      <c r="N171" s="125"/>
    </row>
    <row r="172" spans="13:14" x14ac:dyDescent="0.35">
      <c r="M172" s="125"/>
      <c r="N172" s="125"/>
    </row>
    <row r="173" spans="13:14" x14ac:dyDescent="0.35">
      <c r="M173" s="125"/>
      <c r="N173" s="125"/>
    </row>
    <row r="174" spans="13:14" x14ac:dyDescent="0.35">
      <c r="M174" s="125"/>
      <c r="N174" s="125"/>
    </row>
    <row r="175" spans="13:14" x14ac:dyDescent="0.35">
      <c r="M175" s="125"/>
      <c r="N175" s="125"/>
    </row>
    <row r="176" spans="13:14" x14ac:dyDescent="0.35">
      <c r="M176" s="125"/>
      <c r="N176" s="125"/>
    </row>
    <row r="177" spans="13:14" x14ac:dyDescent="0.35">
      <c r="M177" s="125"/>
      <c r="N177" s="125"/>
    </row>
    <row r="178" spans="13:14" x14ac:dyDescent="0.35">
      <c r="M178" s="125"/>
      <c r="N178" s="125"/>
    </row>
    <row r="179" spans="13:14" x14ac:dyDescent="0.35">
      <c r="M179" s="125"/>
      <c r="N179" s="125"/>
    </row>
    <row r="180" spans="13:14" x14ac:dyDescent="0.35">
      <c r="M180" s="125"/>
      <c r="N180" s="125"/>
    </row>
    <row r="181" spans="13:14" x14ac:dyDescent="0.35">
      <c r="M181" s="125"/>
      <c r="N181" s="125"/>
    </row>
    <row r="182" spans="13:14" x14ac:dyDescent="0.35">
      <c r="M182" s="125"/>
      <c r="N182" s="125"/>
    </row>
    <row r="183" spans="13:14" x14ac:dyDescent="0.35">
      <c r="M183" s="125"/>
      <c r="N183" s="125"/>
    </row>
    <row r="184" spans="13:14" x14ac:dyDescent="0.35">
      <c r="M184" s="125"/>
      <c r="N184" s="125"/>
    </row>
    <row r="185" spans="13:14" x14ac:dyDescent="0.35">
      <c r="M185" s="125"/>
      <c r="N185" s="125"/>
    </row>
    <row r="186" spans="13:14" x14ac:dyDescent="0.35">
      <c r="M186" s="125"/>
      <c r="N186" s="125"/>
    </row>
    <row r="187" spans="13:14" x14ac:dyDescent="0.35">
      <c r="M187" s="125"/>
      <c r="N187" s="125"/>
    </row>
    <row r="188" spans="13:14" x14ac:dyDescent="0.35">
      <c r="M188" s="125"/>
      <c r="N188" s="125"/>
    </row>
  </sheetData>
  <mergeCells count="42">
    <mergeCell ref="B38:D38"/>
    <mergeCell ref="G38:K38"/>
    <mergeCell ref="B43:D43"/>
    <mergeCell ref="G43:K43"/>
    <mergeCell ref="B44:D44"/>
    <mergeCell ref="G44:K44"/>
    <mergeCell ref="B45:D45"/>
    <mergeCell ref="G45:K45"/>
    <mergeCell ref="B46:D46"/>
    <mergeCell ref="G46:K46"/>
    <mergeCell ref="I50:J50"/>
    <mergeCell ref="B35:D35"/>
    <mergeCell ref="G35:K35"/>
    <mergeCell ref="B36:D36"/>
    <mergeCell ref="G36:K36"/>
    <mergeCell ref="B37:D37"/>
    <mergeCell ref="G37:K37"/>
    <mergeCell ref="B28:D28"/>
    <mergeCell ref="G28:K28"/>
    <mergeCell ref="B33:D33"/>
    <mergeCell ref="G33:K33"/>
    <mergeCell ref="B34:D34"/>
    <mergeCell ref="G34:K34"/>
    <mergeCell ref="B25:D25"/>
    <mergeCell ref="G25:K25"/>
    <mergeCell ref="B26:D26"/>
    <mergeCell ref="G26:K26"/>
    <mergeCell ref="B27:D27"/>
    <mergeCell ref="G27:K27"/>
    <mergeCell ref="B22:D22"/>
    <mergeCell ref="G22:K22"/>
    <mergeCell ref="B23:D23"/>
    <mergeCell ref="G23:K23"/>
    <mergeCell ref="B24:D24"/>
    <mergeCell ref="G24:K24"/>
    <mergeCell ref="B21:D21"/>
    <mergeCell ref="G21:K21"/>
    <mergeCell ref="A1:K1"/>
    <mergeCell ref="B3:K3"/>
    <mergeCell ref="D6:K6"/>
    <mergeCell ref="B9:K9"/>
    <mergeCell ref="B16:K16"/>
  </mergeCells>
  <pageMargins left="0.7" right="0.3" top="0.7" bottom="0.7" header="0.3" footer="0.3"/>
  <pageSetup scale="97" fitToHeight="0" orientation="portrait" r:id="rId1"/>
  <headerFooter scaleWithDoc="0">
    <oddHeader>&amp;L&amp;"Arial Narrow,Bold"Appendix A - Emission Calculations&amp;R&amp;"Arial Narrow,Bold"Sow Dryer</oddHeader>
    <oddFooter>&amp;C&amp;"Arial Narrow,Bold"Page &amp;P of &amp;N</oddFooter>
  </headerFooter>
  <rowBreaks count="1" manualBreakCount="1">
    <brk id="29"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C03A4D44E8974DB76EF2F807FC33BD" ma:contentTypeVersion="19" ma:contentTypeDescription="Create a new document." ma:contentTypeScope="" ma:versionID="e0c1a8f0282570b2c81a1771f9c2b6db">
  <xsd:schema xmlns:xsd="http://www.w3.org/2001/XMLSchema" xmlns:xs="http://www.w3.org/2001/XMLSchema" xmlns:p="http://schemas.microsoft.com/office/2006/metadata/properties" xmlns:ns2="f7a89346-0d21-48f2-9c89-181b2c39b17f" xmlns:ns3="693b0515-2e13-4998-a073-ecba7635c423" targetNamespace="http://schemas.microsoft.com/office/2006/metadata/properties" ma:root="true" ma:fieldsID="30d292420c3182b2c3f97d61e944b688" ns2:_="" ns3:_="">
    <xsd:import namespace="f7a89346-0d21-48f2-9c89-181b2c39b17f"/>
    <xsd:import namespace="693b0515-2e13-4998-a073-ecba7635c42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ArchiverLinkFileTyp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a89346-0d21-48f2-9c89-181b2c39b1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aac244c-09f3-41c0-a84d-da3aec2a98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ArchiverLinkFileType" ma:index="24" nillable="true" ma:displayName="ArchiverLinkFileType" ma:hidden="true" ma:internalName="ArchiverLinkFileType">
      <xsd:simpleType>
        <xsd:restriction base="dms:Text"/>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3b0515-2e13-4998-a073-ecba7635c42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9b08a5f-5ac6-4a24-a5c1-7165c9eb1584}" ma:internalName="TaxCatchAll" ma:showField="CatchAllData" ma:web="693b0515-2e13-4998-a073-ecba7635c4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3b0515-2e13-4998-a073-ecba7635c423" xsi:nil="true"/>
    <lcf76f155ced4ddcb4097134ff3c332f xmlns="f7a89346-0d21-48f2-9c89-181b2c39b17f">
      <Terms xmlns="http://schemas.microsoft.com/office/infopath/2007/PartnerControls"/>
    </lcf76f155ced4ddcb4097134ff3c332f>
    <ArchiverLinkFileType xmlns="f7a89346-0d21-48f2-9c89-181b2c39b17f" xsi:nil="true"/>
  </documentManagement>
</p:properties>
</file>

<file path=customXml/itemProps1.xml><?xml version="1.0" encoding="utf-8"?>
<ds:datastoreItem xmlns:ds="http://schemas.openxmlformats.org/officeDocument/2006/customXml" ds:itemID="{7C41BF97-0DAA-4A28-9D77-CB67B25285D7}">
  <ds:schemaRefs>
    <ds:schemaRef ds:uri="http://schemas.microsoft.com/sharepoint/v3/contenttype/forms"/>
  </ds:schemaRefs>
</ds:datastoreItem>
</file>

<file path=customXml/itemProps2.xml><?xml version="1.0" encoding="utf-8"?>
<ds:datastoreItem xmlns:ds="http://schemas.openxmlformats.org/officeDocument/2006/customXml" ds:itemID="{98DCEF39-E2BC-46C9-969E-1DA8356D26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a89346-0d21-48f2-9c89-181b2c39b17f"/>
    <ds:schemaRef ds:uri="693b0515-2e13-4998-a073-ecba7635c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FCCFDD-101A-4FEA-848A-BA2945BBB82F}">
  <ds:schemaRefs>
    <ds:schemaRef ds:uri="http://schemas.microsoft.com/office/2006/documentManagement/types"/>
    <ds:schemaRef ds:uri="http://purl.org/dc/elements/1.1/"/>
    <ds:schemaRef ds:uri="f7a89346-0d21-48f2-9c89-181b2c39b17f"/>
    <ds:schemaRef ds:uri="http://purl.org/dc/terms/"/>
    <ds:schemaRef ds:uri="http://schemas.openxmlformats.org/package/2006/metadata/core-properties"/>
    <ds:schemaRef ds:uri="http://schemas.microsoft.com/office/infopath/2007/PartnerControls"/>
    <ds:schemaRef ds:uri="693b0515-2e13-4998-a073-ecba7635c42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47</vt:i4>
      </vt:variant>
    </vt:vector>
  </HeadingPairs>
  <TitlesOfParts>
    <vt:vector size="62" baseType="lpstr">
      <vt:lpstr>EU Index</vt:lpstr>
      <vt:lpstr>ADEQ PTE Summary</vt:lpstr>
      <vt:lpstr>Emission Calcs--&gt;</vt:lpstr>
      <vt:lpstr>Scrap Proc Line EmisCalc</vt:lpstr>
      <vt:lpstr>Decoater</vt:lpstr>
      <vt:lpstr>Sidewell</vt:lpstr>
      <vt:lpstr>Holder</vt:lpstr>
      <vt:lpstr>Degasser</vt:lpstr>
      <vt:lpstr>Sow Dryer</vt:lpstr>
      <vt:lpstr>Filter Box</vt:lpstr>
      <vt:lpstr>Dross House</vt:lpstr>
      <vt:lpstr>Dross Press</vt:lpstr>
      <vt:lpstr>Cooling Tower EmisCalc</vt:lpstr>
      <vt:lpstr>Lime Silo EmisCalc</vt:lpstr>
      <vt:lpstr>Haul Roads and Yard EmisCalc</vt:lpstr>
      <vt:lpstr>CT_1</vt:lpstr>
      <vt:lpstr>CT_2</vt:lpstr>
      <vt:lpstr>DCTR</vt:lpstr>
      <vt:lpstr>DCTR_Cols</vt:lpstr>
      <vt:lpstr>Decoat</vt:lpstr>
      <vt:lpstr>Decoat_Cols</vt:lpstr>
      <vt:lpstr>DG1_B</vt:lpstr>
      <vt:lpstr>DH</vt:lpstr>
      <vt:lpstr>DP</vt:lpstr>
      <vt:lpstr>FBPH</vt:lpstr>
      <vt:lpstr>GHG_NG_CH4</vt:lpstr>
      <vt:lpstr>GHG_NG_CO2</vt:lpstr>
      <vt:lpstr>GHG_NG_CO2e</vt:lpstr>
      <vt:lpstr>GHG_NG_N2O</vt:lpstr>
      <vt:lpstr>Decoater!HAPs_NG</vt:lpstr>
      <vt:lpstr>HAPs_NG</vt:lpstr>
      <vt:lpstr>HR_U</vt:lpstr>
      <vt:lpstr>ILD</vt:lpstr>
      <vt:lpstr>LMS</vt:lpstr>
      <vt:lpstr>MFSW</vt:lpstr>
      <vt:lpstr>MFSW2</vt:lpstr>
      <vt:lpstr>NG_HHV</vt:lpstr>
      <vt:lpstr>Decoater!Pb_NG</vt:lpstr>
      <vt:lpstr>Pb_NG</vt:lpstr>
      <vt:lpstr>PR</vt:lpstr>
      <vt:lpstr>PR_B</vt:lpstr>
      <vt:lpstr>'Cooling Tower EmisCalc'!Print_Area</vt:lpstr>
      <vt:lpstr>Decoater!Print_Area</vt:lpstr>
      <vt:lpstr>Degasser!Print_Area</vt:lpstr>
      <vt:lpstr>'Dross House'!Print_Area</vt:lpstr>
      <vt:lpstr>'Dross Press'!Print_Area</vt:lpstr>
      <vt:lpstr>'EU Index'!Print_Area</vt:lpstr>
      <vt:lpstr>'Filter Box'!Print_Area</vt:lpstr>
      <vt:lpstr>'Haul Roads and Yard EmisCalc'!Print_Area</vt:lpstr>
      <vt:lpstr>Holder!Print_Area</vt:lpstr>
      <vt:lpstr>'Lime Silo EmisCalc'!Print_Area</vt:lpstr>
      <vt:lpstr>'Scrap Proc Line EmisCalc'!Print_Area</vt:lpstr>
      <vt:lpstr>Sidewell!Print_Area</vt:lpstr>
      <vt:lpstr>'Sow Dryer'!Print_Area</vt:lpstr>
      <vt:lpstr>'EU Index'!Print_Titles</vt:lpstr>
      <vt:lpstr>SD</vt:lpstr>
      <vt:lpstr>SD_S</vt:lpstr>
      <vt:lpstr>SPL</vt:lpstr>
      <vt:lpstr>SPS_1</vt:lpstr>
      <vt:lpstr>THF</vt:lpstr>
      <vt:lpstr>USFT</vt:lpstr>
      <vt:lpstr>USHFT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Colebrook</dc:creator>
  <cp:keywords/>
  <dc:description/>
  <cp:lastModifiedBy>MaryAnn Ishak</cp:lastModifiedBy>
  <cp:revision/>
  <cp:lastPrinted>2024-11-13T22:30:33Z</cp:lastPrinted>
  <dcterms:created xsi:type="dcterms:W3CDTF">2023-03-01T00:16:58Z</dcterms:created>
  <dcterms:modified xsi:type="dcterms:W3CDTF">2024-11-23T00:54:25Z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0x0101006BC03A4D44E8974DB76EF2F807FC33BD</vt:lpwstr>
  </property>
  <property fmtid="{D5CDD505-2E9C-101B-9397-08002B2CF9AE}" pid="3" name="MediaServiceImageTags">
    <vt:lpwstr/>
  </property>
</Properties>
</file>