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QD\AQD\PERMITS\COMMON\PERMITS\0-General Permits\Hospital\2019_HospitalGP\Application\"/>
    </mc:Choice>
  </mc:AlternateContent>
  <bookViews>
    <workbookView xWindow="1290" yWindow="1500" windowWidth="11340" windowHeight="9345"/>
  </bookViews>
  <sheets>
    <sheet name="Calculations - Hospital GP" sheetId="2" r:id="rId1"/>
    <sheet name="NG - Engine" sheetId="4" r:id="rId2"/>
  </sheets>
  <definedNames>
    <definedName name="_Toc264361210" localSheetId="0">'Calculations - Hospital GP'!$A$14</definedName>
    <definedName name="_Toc264361213" localSheetId="0">'Calculations - Hospital GP'!$A$59</definedName>
    <definedName name="_Toc264361214" localSheetId="0">'Calculations - Hospital GP'!#REF!</definedName>
    <definedName name="_Toc264361215" localSheetId="0">'Calculations - Hospital GP'!$A$75</definedName>
    <definedName name="_Toc264361216" localSheetId="0">'Calculations - Hospital GP'!$A$98</definedName>
    <definedName name="_Toc264361217" localSheetId="0">'Calculations - Hospital GP'!#REF!</definedName>
    <definedName name="_Toc264361219" localSheetId="0">'Calculations - Hospital GP'!$A$151</definedName>
    <definedName name="_Toc264361220" localSheetId="0">'Calculations - Hospital GP'!#REF!</definedName>
    <definedName name="_xlnm.Print_Area" localSheetId="0">'Calculations - Hospital GP'!$A$3:$I$55</definedName>
  </definedNames>
  <calcPr calcId="162913"/>
</workbook>
</file>

<file path=xl/calcChain.xml><?xml version="1.0" encoding="utf-8"?>
<calcChain xmlns="http://schemas.openxmlformats.org/spreadsheetml/2006/main">
  <c r="C141" i="2" l="1"/>
  <c r="D141" i="2"/>
  <c r="D129" i="2"/>
  <c r="D130" i="2"/>
  <c r="D131" i="2"/>
  <c r="D132" i="2"/>
  <c r="D133" i="2"/>
  <c r="D128" i="2"/>
  <c r="F3" i="4" l="1"/>
  <c r="E4" i="4"/>
  <c r="E5" i="4"/>
  <c r="E6" i="4"/>
  <c r="E7" i="4"/>
  <c r="E8" i="4"/>
  <c r="F8" i="4"/>
  <c r="B56" i="2"/>
  <c r="E9" i="4"/>
  <c r="F9" i="4"/>
  <c r="E10" i="4"/>
  <c r="F10" i="4"/>
  <c r="E11" i="4"/>
  <c r="F11" i="4"/>
  <c r="B57" i="2"/>
  <c r="E12" i="4"/>
  <c r="E13" i="4"/>
  <c r="E14" i="4"/>
  <c r="B13" i="4"/>
  <c r="C34" i="2"/>
  <c r="C31" i="2"/>
  <c r="B31" i="2"/>
  <c r="B55" i="2"/>
  <c r="F4" i="4"/>
  <c r="F5" i="4"/>
  <c r="B54" i="2"/>
  <c r="F6" i="4"/>
  <c r="F7" i="4"/>
  <c r="F14" i="4"/>
  <c r="B52" i="2"/>
  <c r="B53" i="2" s="1"/>
  <c r="F12" i="4"/>
  <c r="F13" i="4"/>
  <c r="E3" i="4"/>
  <c r="B119" i="2"/>
  <c r="B117" i="2"/>
  <c r="B116" i="2"/>
  <c r="B114" i="2"/>
  <c r="B115" i="2" s="1"/>
  <c r="B96" i="2"/>
  <c r="B95" i="2"/>
  <c r="B92" i="2"/>
  <c r="B91" i="2"/>
  <c r="B93" i="2"/>
  <c r="B94" i="2"/>
  <c r="B85" i="2"/>
  <c r="C96" i="2" s="1"/>
  <c r="B133" i="2" s="1"/>
  <c r="B108" i="2"/>
  <c r="C118" i="2" s="1"/>
  <c r="C132" i="2" s="1"/>
  <c r="B46" i="2"/>
  <c r="C56" i="2" s="1"/>
  <c r="C69" i="2" s="1"/>
  <c r="B23" i="2"/>
  <c r="D35" i="2" s="1"/>
  <c r="F23" i="2"/>
  <c r="E35" i="2" s="1"/>
  <c r="D31" i="2" l="1"/>
  <c r="D34" i="2"/>
  <c r="C92" i="2"/>
  <c r="B129" i="2" s="1"/>
  <c r="C52" i="2"/>
  <c r="C65" i="2" s="1"/>
  <c r="C116" i="2"/>
  <c r="C130" i="2" s="1"/>
  <c r="C94" i="2"/>
  <c r="B131" i="2" s="1"/>
  <c r="D33" i="2"/>
  <c r="F33" i="2" s="1"/>
  <c r="B68" i="2" s="1"/>
  <c r="C93" i="2"/>
  <c r="B130" i="2" s="1"/>
  <c r="B162" i="2" s="1"/>
  <c r="C54" i="2"/>
  <c r="C67" i="2" s="1"/>
  <c r="C91" i="2"/>
  <c r="B128" i="2" s="1"/>
  <c r="C95" i="2"/>
  <c r="B132" i="2" s="1"/>
  <c r="C119" i="2"/>
  <c r="C133" i="2" s="1"/>
  <c r="D32" i="2"/>
  <c r="C115" i="2"/>
  <c r="C129" i="2" s="1"/>
  <c r="F35" i="2"/>
  <c r="B70" i="2" s="1"/>
  <c r="D30" i="2"/>
  <c r="E33" i="2"/>
  <c r="C117" i="2"/>
  <c r="C131" i="2" s="1"/>
  <c r="E30" i="2"/>
  <c r="E32" i="2"/>
  <c r="C55" i="2"/>
  <c r="C68" i="2" s="1"/>
  <c r="C114" i="2"/>
  <c r="C128" i="2" s="1"/>
  <c r="E31" i="2"/>
  <c r="F31" i="2" s="1"/>
  <c r="B66" i="2" s="1"/>
  <c r="C53" i="2"/>
  <c r="C66" i="2" s="1"/>
  <c r="C57" i="2"/>
  <c r="C70" i="2" s="1"/>
  <c r="E34" i="2"/>
  <c r="F34" i="2" s="1"/>
  <c r="B69" i="2" s="1"/>
  <c r="D69" i="2" s="1"/>
  <c r="C145" i="2" l="1"/>
  <c r="B164" i="2"/>
  <c r="F164" i="2" s="1"/>
  <c r="D68" i="2"/>
  <c r="F32" i="2"/>
  <c r="B67" i="2" s="1"/>
  <c r="D67" i="2" s="1"/>
  <c r="C143" i="2"/>
  <c r="C144" i="2"/>
  <c r="C142" i="2"/>
  <c r="B161" i="2"/>
  <c r="F161" i="2" s="1"/>
  <c r="D70" i="2"/>
  <c r="F30" i="2"/>
  <c r="B65" i="2" s="1"/>
  <c r="D65" i="2" s="1"/>
  <c r="B141" i="2" s="1"/>
  <c r="B146" i="2"/>
  <c r="C165" i="2"/>
  <c r="E165" i="2" s="1"/>
  <c r="B144" i="2"/>
  <c r="C163" i="2"/>
  <c r="E163" i="2" s="1"/>
  <c r="C164" i="2"/>
  <c r="E164" i="2" s="1"/>
  <c r="B145" i="2"/>
  <c r="D145" i="2" s="1"/>
  <c r="B160" i="2"/>
  <c r="C162" i="2"/>
  <c r="E162" i="2" s="1"/>
  <c r="B143" i="2"/>
  <c r="C146" i="2"/>
  <c r="B165" i="2"/>
  <c r="F162" i="2"/>
  <c r="D66" i="2"/>
  <c r="D164" i="2"/>
  <c r="D143" i="2" l="1"/>
  <c r="D146" i="2"/>
  <c r="B163" i="2"/>
  <c r="F163" i="2" s="1"/>
  <c r="C160" i="2"/>
  <c r="E160" i="2" s="1"/>
  <c r="D144" i="2"/>
  <c r="C161" i="2"/>
  <c r="B142" i="2"/>
  <c r="D142" i="2" s="1"/>
  <c r="D162" i="2"/>
  <c r="D160" i="2"/>
  <c r="F160" i="2"/>
  <c r="F165" i="2"/>
  <c r="D165" i="2"/>
  <c r="D163" i="2"/>
  <c r="C167" i="2" l="1"/>
  <c r="E161" i="2"/>
  <c r="D161" i="2"/>
</calcChain>
</file>

<file path=xl/sharedStrings.xml><?xml version="1.0" encoding="utf-8"?>
<sst xmlns="http://schemas.openxmlformats.org/spreadsheetml/2006/main" count="261" uniqueCount="138">
  <si>
    <t>Pollutant</t>
  </si>
  <si>
    <t>CO</t>
  </si>
  <si>
    <t>PM</t>
  </si>
  <si>
    <t>Permit Type:</t>
  </si>
  <si>
    <t>Permit Number:</t>
  </si>
  <si>
    <t>VOCs</t>
  </si>
  <si>
    <t>Natural Gas</t>
  </si>
  <si>
    <t>MMBtu/hr</t>
  </si>
  <si>
    <t>Emission Factor</t>
  </si>
  <si>
    <t>Total Emissions from all ICEs</t>
  </si>
  <si>
    <t>Pounds per hp-hr</t>
  </si>
  <si>
    <t>Pounds per hour</t>
  </si>
  <si>
    <t>b</t>
  </si>
  <si>
    <r>
      <t>PM</t>
    </r>
    <r>
      <rPr>
        <b/>
        <vertAlign val="subscript"/>
        <sz val="11"/>
        <rFont val="Times New Roman"/>
        <family val="1"/>
      </rPr>
      <t>10</t>
    </r>
  </si>
  <si>
    <r>
      <t>NO</t>
    </r>
    <r>
      <rPr>
        <b/>
        <vertAlign val="subscript"/>
        <sz val="11"/>
        <rFont val="Times New Roman"/>
        <family val="1"/>
      </rPr>
      <t>x</t>
    </r>
  </si>
  <si>
    <r>
      <t>SO</t>
    </r>
    <r>
      <rPr>
        <b/>
        <vertAlign val="subscript"/>
        <sz val="11"/>
        <rFont val="Times New Roman"/>
        <family val="1"/>
      </rPr>
      <t>2</t>
    </r>
  </si>
  <si>
    <t>Emissions</t>
  </si>
  <si>
    <t>Diesel Engines</t>
  </si>
  <si>
    <t>(Smaller than 600 HP)</t>
  </si>
  <si>
    <t>(larger than 600 HP)</t>
  </si>
  <si>
    <t>c</t>
  </si>
  <si>
    <t>d</t>
  </si>
  <si>
    <t>TOTAL</t>
  </si>
  <si>
    <t xml:space="preserve">ICE 1: </t>
  </si>
  <si>
    <t xml:space="preserve">ICE 2: </t>
  </si>
  <si>
    <t xml:space="preserve">ICE 3: </t>
  </si>
  <si>
    <t xml:space="preserve">ICE 4: </t>
  </si>
  <si>
    <t>HP</t>
  </si>
  <si>
    <t xml:space="preserve">ICE 5: </t>
  </si>
  <si>
    <t xml:space="preserve">ICE 6: </t>
  </si>
  <si>
    <t>HP (a)</t>
  </si>
  <si>
    <t>HP (b)</t>
  </si>
  <si>
    <r>
      <t xml:space="preserve">A = </t>
    </r>
    <r>
      <rPr>
        <sz val="11"/>
        <rFont val="Times New Roman"/>
        <family val="1"/>
      </rPr>
      <t>a x c</t>
    </r>
  </si>
  <si>
    <r>
      <t>B =</t>
    </r>
    <r>
      <rPr>
        <sz val="11"/>
        <rFont val="Times New Roman"/>
        <family val="1"/>
      </rPr>
      <t xml:space="preserve"> b x d</t>
    </r>
  </si>
  <si>
    <r>
      <t xml:space="preserve">E1 = </t>
    </r>
    <r>
      <rPr>
        <sz val="11"/>
        <rFont val="Times New Roman"/>
        <family val="1"/>
      </rPr>
      <t>A + B</t>
    </r>
  </si>
  <si>
    <t>MMBtu/hr  (a)</t>
  </si>
  <si>
    <t>Natural Gas/LPG Engines</t>
  </si>
  <si>
    <t>Pounds per MMBtu</t>
  </si>
  <si>
    <r>
      <t>E3</t>
    </r>
    <r>
      <rPr>
        <sz val="11"/>
        <rFont val="Times New Roman"/>
        <family val="1"/>
      </rPr>
      <t xml:space="preserve"> = a x b</t>
    </r>
  </si>
  <si>
    <t>(E1)</t>
  </si>
  <si>
    <t>Total Emissions from Table 4</t>
  </si>
  <si>
    <t>(E2)</t>
  </si>
  <si>
    <t>Total Emissions from Table 5</t>
  </si>
  <si>
    <t xml:space="preserve">Total Emissions </t>
  </si>
  <si>
    <t>from all ICEs *</t>
  </si>
  <si>
    <r>
      <t>E5</t>
    </r>
    <r>
      <rPr>
        <sz val="11"/>
        <rFont val="Times New Roman"/>
        <family val="1"/>
      </rPr>
      <t xml:space="preserve"> = a x b</t>
    </r>
  </si>
  <si>
    <t xml:space="preserve"> Boilers using Natural Gas</t>
  </si>
  <si>
    <t xml:space="preserve">BOILER 1: </t>
  </si>
  <si>
    <t xml:space="preserve">BOILER 2: </t>
  </si>
  <si>
    <t xml:space="preserve">BOILER 3: </t>
  </si>
  <si>
    <t xml:space="preserve">BOILER 4: </t>
  </si>
  <si>
    <t xml:space="preserve">BOILER 5: </t>
  </si>
  <si>
    <t xml:space="preserve">BOILER 6: </t>
  </si>
  <si>
    <t xml:space="preserve">Total Emissions from all Natural Gas Boilers </t>
  </si>
  <si>
    <t xml:space="preserve"> Boilers using LPG/Propane Fuel</t>
  </si>
  <si>
    <t>LPG/Propane Boilers</t>
  </si>
  <si>
    <t>Total Emissions from all LPG/Propane Boilers</t>
  </si>
  <si>
    <t>(E5)</t>
  </si>
  <si>
    <t>Total Emissions from all Boilers</t>
  </si>
  <si>
    <t>Emissions from ICEs</t>
  </si>
  <si>
    <t>Emissions from Boilers</t>
  </si>
  <si>
    <t>Facility-wide Total Emissions</t>
  </si>
  <si>
    <t xml:space="preserve">(Total Emissions </t>
  </si>
  <si>
    <t xml:space="preserve">(Total Emisisons </t>
  </si>
  <si>
    <r>
      <t>PM</t>
    </r>
    <r>
      <rPr>
        <vertAlign val="subscript"/>
        <sz val="11"/>
        <rFont val="Times New Roman"/>
        <family val="1"/>
      </rPr>
      <t>10</t>
    </r>
  </si>
  <si>
    <r>
      <t>NO</t>
    </r>
    <r>
      <rPr>
        <vertAlign val="subscript"/>
        <sz val="11"/>
        <rFont val="Times New Roman"/>
        <family val="1"/>
      </rPr>
      <t>x</t>
    </r>
  </si>
  <si>
    <r>
      <t>SO</t>
    </r>
    <r>
      <rPr>
        <vertAlign val="subscript"/>
        <sz val="11"/>
        <rFont val="Times New Roman"/>
        <family val="1"/>
      </rPr>
      <t>2</t>
    </r>
  </si>
  <si>
    <t>Emission Limit</t>
  </si>
  <si>
    <t>Tons per year</t>
  </si>
  <si>
    <t>Hours *</t>
  </si>
  <si>
    <t>a</t>
  </si>
  <si>
    <t>(If calculated value is greater than 8,760, please enter 8,760)</t>
  </si>
  <si>
    <t xml:space="preserve">Maximum Allowed Annual Hours of Operation </t>
  </si>
  <si>
    <t>Permittee :</t>
  </si>
  <si>
    <r>
      <t xml:space="preserve"> ICE </t>
    </r>
    <r>
      <rPr>
        <b/>
        <i/>
        <sz val="11"/>
        <rFont val="Times New Roman"/>
        <family val="1"/>
      </rPr>
      <t>Under</t>
    </r>
    <r>
      <rPr>
        <b/>
        <sz val="11"/>
        <rFont val="Times New Roman"/>
        <family val="1"/>
      </rPr>
      <t xml:space="preserve"> 600 HP Using Diesel Fuel</t>
    </r>
  </si>
  <si>
    <t>Horsepower</t>
  </si>
  <si>
    <t>Table 1: Emissions from Diesel Fueled ICEs</t>
  </si>
  <si>
    <r>
      <t xml:space="preserve"> ICE </t>
    </r>
    <r>
      <rPr>
        <b/>
        <i/>
        <sz val="11"/>
        <rFont val="Times New Roman"/>
        <family val="1"/>
      </rPr>
      <t>Over</t>
    </r>
    <r>
      <rPr>
        <b/>
        <sz val="11"/>
        <rFont val="Times New Roman"/>
        <family val="1"/>
      </rPr>
      <t xml:space="preserve"> 600 HP Using Diesel Fuel</t>
    </r>
  </si>
  <si>
    <t>Table 2: Emissions from Natural Gas/LPG Fueled ICEs</t>
  </si>
  <si>
    <t>Table 3: TOTAL EMISISONS FROM ICE's</t>
  </si>
  <si>
    <t>Table 4: Emissions from Natural Gas Fueled Boilers</t>
  </si>
  <si>
    <t>Total Emissions from Table 1</t>
  </si>
  <si>
    <t>Total Emissions from Table 2</t>
  </si>
  <si>
    <t>Table 5: Emissions from LPG/Propane Fueled Boilers</t>
  </si>
  <si>
    <t>Table 8: TOTAL EMISSIONS FROM ALL BOILERS</t>
  </si>
  <si>
    <r>
      <t>E4</t>
    </r>
    <r>
      <rPr>
        <sz val="11"/>
        <rFont val="Times New Roman"/>
        <family val="1"/>
      </rPr>
      <t xml:space="preserve"> = a x b</t>
    </r>
  </si>
  <si>
    <t>(E4)</t>
  </si>
  <si>
    <t>E3 = (E1 + E2 )</t>
  </si>
  <si>
    <t>From Table 3)</t>
  </si>
  <si>
    <t>From Table 8)</t>
  </si>
  <si>
    <t>Table 8 FACILITY-WIDE TOTAL EMISSIONS</t>
  </si>
  <si>
    <t>Total Boiler Emissions</t>
  </si>
  <si>
    <t>(From Table 8)</t>
  </si>
  <si>
    <t>PM10</t>
  </si>
  <si>
    <t xml:space="preserve">PM </t>
  </si>
  <si>
    <t>Total Emergency Engine Emissions</t>
  </si>
  <si>
    <t>Tons per Year</t>
  </si>
  <si>
    <t>c = a + b</t>
  </si>
  <si>
    <t>d = 90 - b</t>
  </si>
  <si>
    <t>E = (d/a)*8760</t>
  </si>
  <si>
    <t>Total Emissions</t>
  </si>
  <si>
    <t>Table 9: Synthetic Minor Hours Limitation – Statewide</t>
  </si>
  <si>
    <t>Note: This General Permit Does Not Allow the Use of any Internal Combustion Engine that is not Classified as an Emergency Engine</t>
  </si>
  <si>
    <t>EMERGENCY INTERNAL COMBUSTION ENGINES (ICE) CALCULATIONS</t>
  </si>
  <si>
    <t>Calculation are Based on a Limit of 500 Hours per Year</t>
  </si>
  <si>
    <t>CALCULATION FOR BOILERS - CALCULATIONS ARE BASED ON 8760 HOURS OF OPERATION</t>
  </si>
  <si>
    <t>STATEWIDE SYNTHETIC MINOR CALCULATIONS</t>
  </si>
  <si>
    <t>Allowable Annual Hours of Operation:</t>
  </si>
  <si>
    <t>Total Emissions (for permit applicability)</t>
  </si>
  <si>
    <t>Total Emissions 
(Excludes Emergency Generator Emissions)</t>
  </si>
  <si>
    <t>Calculation Sheet for General Permit for Hospitals</t>
  </si>
  <si>
    <t xml:space="preserve">  </t>
  </si>
  <si>
    <t>NO  c  90 - 105% Load
x</t>
  </si>
  <si>
    <t>NO  c  &lt;90% Load
x</t>
  </si>
  <si>
    <t>COc  90 - 105% Load</t>
  </si>
  <si>
    <t>COc  &lt;90% Load</t>
  </si>
  <si>
    <t>CO2d</t>
  </si>
  <si>
    <t>SO2e</t>
  </si>
  <si>
    <t>TOCf</t>
  </si>
  <si>
    <t>Methaneg</t>
  </si>
  <si>
    <t>VOCh</t>
  </si>
  <si>
    <t>PM10 (filterable)i</t>
  </si>
  <si>
    <t>PM2.5 (filterable)i</t>
  </si>
  <si>
    <t>PM Condensablej</t>
  </si>
  <si>
    <t>Emission Factor (lb/MMBtu)</t>
  </si>
  <si>
    <t>2-STROKE LEAN-BURN ENGINE</t>
  </si>
  <si>
    <t xml:space="preserve"> 4-STROKE LEAN-BURN ENGINES</t>
  </si>
  <si>
    <t>4-STROKE RICH-BURN ENGINES</t>
  </si>
  <si>
    <t>Conversion</t>
  </si>
  <si>
    <t>1 MMBtu = 393.535883 hp-hr</t>
  </si>
  <si>
    <t>Maximum lb/MMBtu)</t>
  </si>
  <si>
    <t>Maximum (lb/hp-hr)</t>
  </si>
  <si>
    <t>Emissions for c and d below are from AP-42 Table 3.3-1 and 3.4-1 respectively</t>
  </si>
  <si>
    <t>Emission factors are found in AP 42 - Section 3.2, see Sheet 'NG - Engine'</t>
  </si>
  <si>
    <t>Emission factors are from AP-42 Table 1.5-1</t>
  </si>
  <si>
    <r>
      <t>Emission calculations for SO</t>
    </r>
    <r>
      <rPr>
        <b/>
        <u/>
        <vertAlign val="subscript"/>
        <sz val="11"/>
        <color indexed="36"/>
        <rFont val="Arial"/>
        <family val="2"/>
      </rPr>
      <t>2</t>
    </r>
    <r>
      <rPr>
        <b/>
        <u/>
        <sz val="11"/>
        <color indexed="36"/>
        <rFont val="Arial"/>
        <family val="2"/>
      </rPr>
      <t xml:space="preserve"> for engines greater than 600 HP assume ultra low sulfur diesel (15 ppm)</t>
    </r>
  </si>
  <si>
    <t>Emission factors are from AP-42 Table 1.4-1 and 2</t>
  </si>
  <si>
    <t>E8 = (E4 + E5)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</si>
</sst>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00"/>
    <numFmt numFmtId="166" formatCode="0.000000"/>
    <numFmt numFmtId="167" formatCode="0.0"/>
    <numFmt numFmtId="168" formatCode="0.000E+00"/>
  </numFmts>
  <fonts count="40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bscript"/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u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sz val="10"/>
      <color indexed="12"/>
      <name val="Times New Roman"/>
      <family val="1"/>
    </font>
    <font>
      <u/>
      <sz val="11"/>
      <name val="Arial"/>
      <family val="2"/>
    </font>
    <font>
      <b/>
      <u/>
      <sz val="11"/>
      <color indexed="48"/>
      <name val="Arial"/>
      <family val="2"/>
    </font>
    <font>
      <vertAlign val="subscript"/>
      <sz val="11"/>
      <name val="Times New Roman"/>
      <family val="1"/>
    </font>
    <font>
      <b/>
      <u/>
      <sz val="12"/>
      <color indexed="4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6"/>
      <name val="Arial"/>
      <family val="2"/>
    </font>
    <font>
      <b/>
      <sz val="11"/>
      <color indexed="12"/>
      <name val="Times New Roman"/>
      <family val="1"/>
    </font>
    <font>
      <i/>
      <sz val="11"/>
      <color indexed="12"/>
      <name val="Arial"/>
      <family val="2"/>
    </font>
    <font>
      <sz val="16"/>
      <name val="Arial"/>
      <family val="2"/>
    </font>
    <font>
      <b/>
      <u/>
      <sz val="11"/>
      <color indexed="36"/>
      <name val="Arial"/>
      <family val="2"/>
    </font>
    <font>
      <b/>
      <u/>
      <vertAlign val="subscript"/>
      <sz val="11"/>
      <color indexed="3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Times New Roman"/>
      <family val="2"/>
    </font>
    <font>
      <b/>
      <u/>
      <sz val="11"/>
      <color rgb="FF7030A0"/>
      <name val="Times New Roman"/>
      <family val="1"/>
    </font>
    <font>
      <b/>
      <i/>
      <u/>
      <sz val="11"/>
      <color rgb="FFFF0000"/>
      <name val="Arial"/>
      <family val="2"/>
    </font>
    <font>
      <b/>
      <u/>
      <sz val="11"/>
      <color rgb="FF7030A0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u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0" fontId="11" fillId="0" borderId="0" xfId="0" applyFont="1"/>
    <xf numFmtId="14" fontId="9" fillId="0" borderId="0" xfId="0" applyNumberFormat="1" applyFont="1" applyFill="1" applyBorder="1" applyAlignment="1">
      <alignment horizontal="left"/>
    </xf>
    <xf numFmtId="168" fontId="7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right"/>
    </xf>
    <xf numFmtId="0" fontId="10" fillId="2" borderId="0" xfId="0" applyFont="1" applyFill="1" applyBorder="1"/>
    <xf numFmtId="0" fontId="4" fillId="0" borderId="0" xfId="0" applyFont="1" applyAlignment="1">
      <alignment horizontal="left"/>
    </xf>
    <xf numFmtId="1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/>
    <xf numFmtId="0" fontId="22" fillId="0" borderId="0" xfId="0" applyFont="1"/>
    <xf numFmtId="0" fontId="9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10" fillId="0" borderId="0" xfId="0" applyFont="1" applyBorder="1"/>
    <xf numFmtId="0" fontId="23" fillId="0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14" fontId="10" fillId="2" borderId="0" xfId="0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10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left"/>
    </xf>
    <xf numFmtId="0" fontId="8" fillId="0" borderId="0" xfId="0" applyFont="1"/>
    <xf numFmtId="0" fontId="10" fillId="0" borderId="0" xfId="0" applyFont="1" applyFill="1" applyBorder="1" applyAlignment="1">
      <alignment horizontal="center" wrapText="1"/>
    </xf>
    <xf numFmtId="167" fontId="8" fillId="0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26" fillId="0" borderId="0" xfId="0" applyFont="1"/>
    <xf numFmtId="0" fontId="0" fillId="2" borderId="0" xfId="0" applyFill="1"/>
    <xf numFmtId="168" fontId="13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0" fontId="8" fillId="3" borderId="7" xfId="0" applyFont="1" applyFill="1" applyBorder="1" applyAlignment="1">
      <alignment horizontal="right"/>
    </xf>
    <xf numFmtId="0" fontId="23" fillId="3" borderId="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4" fontId="8" fillId="0" borderId="10" xfId="0" applyNumberFormat="1" applyFont="1" applyBorder="1"/>
    <xf numFmtId="0" fontId="10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 wrapText="1"/>
    </xf>
    <xf numFmtId="167" fontId="10" fillId="0" borderId="6" xfId="0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wrapText="1"/>
    </xf>
    <xf numFmtId="168" fontId="13" fillId="0" borderId="6" xfId="0" applyNumberFormat="1" applyFont="1" applyBorder="1" applyAlignment="1">
      <alignment horizontal="center" vertical="top" wrapText="1"/>
    </xf>
    <xf numFmtId="2" fontId="13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11" fontId="4" fillId="0" borderId="6" xfId="0" applyNumberFormat="1" applyFont="1" applyBorder="1" applyAlignment="1">
      <alignment horizontal="center"/>
    </xf>
    <xf numFmtId="168" fontId="7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23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23" fillId="0" borderId="6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3" borderId="6" xfId="0" applyFont="1" applyFill="1" applyBorder="1" applyAlignment="1">
      <alignment horizontal="center" vertical="center"/>
    </xf>
    <xf numFmtId="2" fontId="25" fillId="0" borderId="6" xfId="0" applyNumberFormat="1" applyFont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8" fontId="25" fillId="0" borderId="6" xfId="0" applyNumberFormat="1" applyFont="1" applyBorder="1" applyAlignment="1">
      <alignment horizontal="center"/>
    </xf>
    <xf numFmtId="4" fontId="10" fillId="0" borderId="0" xfId="0" applyNumberFormat="1" applyFont="1"/>
    <xf numFmtId="0" fontId="4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11" fontId="30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7" fontId="3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32" fillId="0" borderId="0" xfId="0" applyNumberFormat="1" applyFont="1" applyFill="1" applyBorder="1" applyAlignment="1">
      <alignment horizontal="center" vertical="top" shrinkToFi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33" fillId="2" borderId="0" xfId="0" applyFont="1" applyFill="1" applyAlignment="1">
      <alignment horizontal="left"/>
    </xf>
    <xf numFmtId="0" fontId="34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19" fillId="2" borderId="0" xfId="0" applyFont="1" applyFill="1" applyBorder="1" applyAlignment="1">
      <alignment horizontal="left"/>
    </xf>
    <xf numFmtId="14" fontId="9" fillId="2" borderId="0" xfId="0" applyNumberFormat="1" applyFont="1" applyFill="1" applyBorder="1" applyAlignment="1">
      <alignment horizontal="left"/>
    </xf>
    <xf numFmtId="14" fontId="23" fillId="2" borderId="0" xfId="0" applyNumberFormat="1" applyFont="1" applyFill="1" applyBorder="1" applyAlignment="1">
      <alignment horizontal="center"/>
    </xf>
    <xf numFmtId="0" fontId="35" fillId="2" borderId="0" xfId="0" applyFont="1" applyFill="1" applyBorder="1" applyAlignment="1">
      <alignment horizontal="left"/>
    </xf>
    <xf numFmtId="0" fontId="24" fillId="0" borderId="0" xfId="0" applyFont="1" applyFill="1" applyBorder="1"/>
    <xf numFmtId="0" fontId="8" fillId="0" borderId="0" xfId="0" applyFont="1" applyFill="1" applyBorder="1"/>
    <xf numFmtId="0" fontId="4" fillId="2" borderId="0" xfId="0" applyFont="1" applyFill="1" applyBorder="1" applyAlignment="1">
      <alignment horizontal="center"/>
    </xf>
    <xf numFmtId="11" fontId="4" fillId="2" borderId="0" xfId="0" applyNumberFormat="1" applyFont="1" applyFill="1" applyBorder="1" applyAlignment="1">
      <alignment horizontal="center"/>
    </xf>
    <xf numFmtId="0" fontId="33" fillId="2" borderId="0" xfId="0" applyFont="1" applyFill="1" applyAlignment="1"/>
    <xf numFmtId="0" fontId="14" fillId="2" borderId="0" xfId="0" applyFont="1" applyFill="1" applyAlignment="1"/>
    <xf numFmtId="0" fontId="23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20" fillId="2" borderId="0" xfId="0" applyFont="1" applyFill="1"/>
    <xf numFmtId="0" fontId="15" fillId="2" borderId="0" xfId="0" applyFont="1" applyFill="1" applyBorder="1" applyAlignment="1">
      <alignment horizontal="left" wrapText="1"/>
    </xf>
    <xf numFmtId="0" fontId="10" fillId="2" borderId="0" xfId="0" applyFont="1" applyFill="1"/>
    <xf numFmtId="0" fontId="10" fillId="2" borderId="1" xfId="0" applyFont="1" applyFill="1" applyBorder="1"/>
    <xf numFmtId="0" fontId="10" fillId="2" borderId="5" xfId="0" applyFont="1" applyFill="1" applyBorder="1"/>
    <xf numFmtId="0" fontId="10" fillId="2" borderId="2" xfId="0" applyFont="1" applyFill="1" applyBorder="1"/>
    <xf numFmtId="0" fontId="20" fillId="2" borderId="3" xfId="0" applyFont="1" applyFill="1" applyBorder="1"/>
    <xf numFmtId="0" fontId="10" fillId="2" borderId="4" xfId="0" applyFont="1" applyFill="1" applyBorder="1"/>
    <xf numFmtId="0" fontId="10" fillId="2" borderId="3" xfId="0" applyFont="1" applyFill="1" applyBorder="1"/>
    <xf numFmtId="0" fontId="20" fillId="2" borderId="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10" fillId="0" borderId="11" xfId="0" applyNumberFormat="1" applyFont="1" applyBorder="1"/>
    <xf numFmtId="0" fontId="4" fillId="0" borderId="13" xfId="0" applyFont="1" applyBorder="1" applyAlignment="1">
      <alignment horizontal="center" wrapText="1"/>
    </xf>
    <xf numFmtId="168" fontId="7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wrapText="1"/>
    </xf>
    <xf numFmtId="167" fontId="10" fillId="0" borderId="14" xfId="0" applyNumberFormat="1" applyFont="1" applyBorder="1" applyAlignment="1">
      <alignment horizontal="center"/>
    </xf>
    <xf numFmtId="2" fontId="10" fillId="0" borderId="15" xfId="0" applyNumberFormat="1" applyFont="1" applyBorder="1"/>
    <xf numFmtId="0" fontId="4" fillId="0" borderId="0" xfId="0" applyNumberFormat="1" applyFont="1" applyFill="1" applyBorder="1" applyAlignment="1">
      <alignment horizontal="center"/>
    </xf>
    <xf numFmtId="168" fontId="7" fillId="0" borderId="7" xfId="0" applyNumberFormat="1" applyFont="1" applyBorder="1" applyAlignment="1">
      <alignment horizontal="center"/>
    </xf>
    <xf numFmtId="168" fontId="25" fillId="0" borderId="16" xfId="0" applyNumberFormat="1" applyFont="1" applyBorder="1" applyAlignment="1">
      <alignment horizontal="center"/>
    </xf>
    <xf numFmtId="11" fontId="0" fillId="0" borderId="0" xfId="0" applyNumberFormat="1" applyBorder="1" applyAlignment="1">
      <alignment horizontal="center" vertical="center"/>
    </xf>
    <xf numFmtId="11" fontId="32" fillId="0" borderId="0" xfId="0" applyNumberFormat="1" applyFont="1" applyFill="1" applyBorder="1" applyAlignment="1">
      <alignment horizontal="center" vertical="top" shrinkToFit="1"/>
    </xf>
    <xf numFmtId="11" fontId="0" fillId="0" borderId="0" xfId="0" applyNumberForma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36" fillId="0" borderId="17" xfId="0" applyFont="1" applyBorder="1" applyAlignment="1">
      <alignment horizontal="right"/>
    </xf>
    <xf numFmtId="0" fontId="36" fillId="0" borderId="18" xfId="0" applyFont="1" applyBorder="1" applyAlignment="1">
      <alignment horizontal="right"/>
    </xf>
    <xf numFmtId="0" fontId="4" fillId="3" borderId="6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2" fillId="0" borderId="0" xfId="0" applyFont="1" applyAlignment="1"/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20" fillId="2" borderId="0" xfId="0" applyFont="1" applyFill="1" applyAlignment="1"/>
    <xf numFmtId="0" fontId="14" fillId="2" borderId="0" xfId="0" applyFont="1" applyFill="1" applyAlignment="1"/>
    <xf numFmtId="0" fontId="20" fillId="2" borderId="0" xfId="0" applyFont="1" applyFill="1" applyBorder="1" applyAlignment="1">
      <alignment horizontal="left"/>
    </xf>
    <xf numFmtId="0" fontId="10" fillId="2" borderId="0" xfId="0" applyFont="1" applyFill="1" applyAlignment="1"/>
    <xf numFmtId="0" fontId="4" fillId="3" borderId="6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39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172"/>
  <sheetViews>
    <sheetView tabSelected="1" topLeftCell="A148" zoomScale="90" zoomScaleNormal="75" workbookViewId="0">
      <selection activeCell="A75" sqref="A75"/>
    </sheetView>
  </sheetViews>
  <sheetFormatPr defaultRowHeight="14.25" x14ac:dyDescent="0.2"/>
  <cols>
    <col min="1" max="1" width="22.28515625" style="13" customWidth="1"/>
    <col min="2" max="2" width="22.42578125" style="13" customWidth="1"/>
    <col min="3" max="3" width="29.7109375" style="13" customWidth="1"/>
    <col min="4" max="4" width="22.5703125" style="13" customWidth="1"/>
    <col min="5" max="5" width="22" style="13" customWidth="1"/>
    <col min="6" max="6" width="18.42578125" style="13" customWidth="1"/>
    <col min="7" max="7" width="19.140625" style="13" customWidth="1"/>
    <col min="8" max="8" width="18.85546875" style="13" customWidth="1"/>
    <col min="9" max="9" width="18.28515625" style="13" customWidth="1"/>
    <col min="10" max="10" width="15.42578125" style="13" bestFit="1" customWidth="1"/>
    <col min="11" max="11" width="17.7109375" style="13" bestFit="1" customWidth="1"/>
    <col min="12" max="12" width="16.140625" style="13" customWidth="1"/>
    <col min="13" max="13" width="14.7109375" style="13" customWidth="1"/>
    <col min="14" max="14" width="10.7109375" style="13" customWidth="1"/>
    <col min="15" max="15" width="12.42578125" style="13" customWidth="1"/>
    <col min="16" max="16384" width="9.140625" style="13"/>
  </cols>
  <sheetData>
    <row r="2" spans="1:9" ht="5.25" customHeight="1" x14ac:dyDescent="0.25">
      <c r="C2" s="14"/>
    </row>
    <row r="3" spans="1:9" ht="16.5" customHeight="1" x14ac:dyDescent="0.25">
      <c r="A3" s="45" t="s">
        <v>73</v>
      </c>
      <c r="B3" s="46"/>
      <c r="C3" s="47"/>
      <c r="D3" s="15"/>
      <c r="E3" s="16"/>
      <c r="F3" s="17"/>
      <c r="H3" s="14"/>
      <c r="I3" s="14"/>
    </row>
    <row r="4" spans="1:9" ht="24" customHeight="1" x14ac:dyDescent="0.25">
      <c r="A4" s="45" t="s">
        <v>4</v>
      </c>
      <c r="B4" s="46"/>
      <c r="C4" s="47"/>
      <c r="D4" s="15"/>
      <c r="E4" s="16"/>
      <c r="F4" s="17"/>
      <c r="G4" s="14"/>
      <c r="H4" s="14"/>
      <c r="I4" s="14"/>
    </row>
    <row r="5" spans="1:9" ht="17.25" customHeight="1" x14ac:dyDescent="0.25">
      <c r="A5" s="48" t="s">
        <v>3</v>
      </c>
      <c r="B5" s="50" t="s">
        <v>110</v>
      </c>
      <c r="C5" s="49"/>
      <c r="D5" s="18"/>
      <c r="E5" s="16"/>
      <c r="F5" s="26"/>
      <c r="G5" s="26"/>
      <c r="H5" s="26"/>
      <c r="I5" s="26"/>
    </row>
    <row r="6" spans="1:9" ht="15" x14ac:dyDescent="0.25">
      <c r="A6" s="8"/>
      <c r="B6" s="19"/>
      <c r="C6" s="20"/>
      <c r="D6" s="18"/>
      <c r="E6" s="109"/>
      <c r="F6" s="28"/>
      <c r="G6" s="28"/>
      <c r="H6" s="28"/>
      <c r="I6" s="26"/>
    </row>
    <row r="7" spans="1:9" ht="15" x14ac:dyDescent="0.25">
      <c r="A7" s="8"/>
      <c r="B7" s="21"/>
      <c r="C7" s="22"/>
      <c r="D7" s="23"/>
      <c r="E7" s="110"/>
      <c r="F7" s="28"/>
      <c r="G7" s="28"/>
      <c r="H7" s="28"/>
      <c r="I7" s="26"/>
    </row>
    <row r="8" spans="1:9" ht="39.75" customHeight="1" x14ac:dyDescent="0.25">
      <c r="A8" s="103" t="s">
        <v>102</v>
      </c>
      <c r="B8" s="104"/>
      <c r="C8" s="104"/>
      <c r="D8" s="104"/>
      <c r="E8" s="25"/>
      <c r="F8" s="9"/>
      <c r="G8" s="28"/>
      <c r="H8" s="28"/>
      <c r="I8" s="26"/>
    </row>
    <row r="9" spans="1:9" ht="15" x14ac:dyDescent="0.25">
      <c r="A9" s="105" t="s">
        <v>103</v>
      </c>
      <c r="B9" s="106"/>
      <c r="C9" s="22"/>
      <c r="D9" s="107"/>
      <c r="E9" s="25"/>
      <c r="F9" s="9"/>
      <c r="G9" s="28"/>
      <c r="H9" s="28"/>
      <c r="I9" s="26"/>
    </row>
    <row r="10" spans="1:9" ht="15" x14ac:dyDescent="0.25">
      <c r="A10" s="105" t="s">
        <v>104</v>
      </c>
      <c r="B10" s="106"/>
      <c r="C10" s="22"/>
      <c r="D10" s="107"/>
      <c r="E10" s="25"/>
      <c r="F10" s="9"/>
      <c r="G10" s="28"/>
      <c r="H10" s="28"/>
      <c r="I10" s="26"/>
    </row>
    <row r="11" spans="1:9" ht="15" x14ac:dyDescent="0.25">
      <c r="A11" s="108" t="s">
        <v>132</v>
      </c>
      <c r="B11" s="106"/>
      <c r="C11" s="22"/>
      <c r="D11" s="107"/>
      <c r="E11" s="25"/>
      <c r="F11" s="9"/>
      <c r="G11" s="28"/>
      <c r="H11" s="28"/>
      <c r="I11" s="26"/>
    </row>
    <row r="12" spans="1:9" ht="16.5" x14ac:dyDescent="0.3">
      <c r="A12" s="108" t="s">
        <v>135</v>
      </c>
      <c r="B12" s="106"/>
      <c r="C12" s="22"/>
      <c r="D12" s="107"/>
      <c r="E12" s="25"/>
      <c r="F12" s="9"/>
      <c r="G12" s="28"/>
      <c r="H12" s="28"/>
      <c r="I12" s="26"/>
    </row>
    <row r="13" spans="1:9" x14ac:dyDescent="0.2">
      <c r="A13" s="119"/>
      <c r="B13" s="119"/>
      <c r="C13" s="119"/>
    </row>
    <row r="14" spans="1:9" x14ac:dyDescent="0.2">
      <c r="A14" s="164" t="s">
        <v>76</v>
      </c>
      <c r="B14" s="165"/>
      <c r="C14" s="165"/>
      <c r="D14" s="24"/>
      <c r="F14" s="17"/>
    </row>
    <row r="15" spans="1:9" ht="15" x14ac:dyDescent="0.25">
      <c r="B15" s="5"/>
      <c r="C15" s="24"/>
      <c r="D15" s="24"/>
      <c r="F15" s="17"/>
    </row>
    <row r="16" spans="1:9" ht="15" x14ac:dyDescent="0.25">
      <c r="A16" s="10" t="s">
        <v>74</v>
      </c>
      <c r="B16" s="5"/>
      <c r="C16" s="24"/>
      <c r="D16" s="24"/>
      <c r="E16" s="10" t="s">
        <v>77</v>
      </c>
      <c r="F16" s="5"/>
      <c r="G16" s="24"/>
    </row>
    <row r="17" spans="1:11" ht="15" x14ac:dyDescent="0.25">
      <c r="A17" s="69" t="s">
        <v>23</v>
      </c>
      <c r="B17" s="70">
        <v>0</v>
      </c>
      <c r="C17" s="71" t="s">
        <v>27</v>
      </c>
      <c r="D17" s="24"/>
      <c r="E17" s="69" t="s">
        <v>23</v>
      </c>
      <c r="F17" s="70">
        <v>0</v>
      </c>
      <c r="G17" s="71" t="s">
        <v>27</v>
      </c>
    </row>
    <row r="18" spans="1:11" ht="15" x14ac:dyDescent="0.25">
      <c r="A18" s="69" t="s">
        <v>24</v>
      </c>
      <c r="B18" s="72">
        <v>0</v>
      </c>
      <c r="C18" s="71" t="s">
        <v>27</v>
      </c>
      <c r="D18" s="24"/>
      <c r="E18" s="69" t="s">
        <v>24</v>
      </c>
      <c r="F18" s="72">
        <v>0</v>
      </c>
      <c r="G18" s="71" t="s">
        <v>27</v>
      </c>
    </row>
    <row r="19" spans="1:11" ht="15" x14ac:dyDescent="0.25">
      <c r="A19" s="69" t="s">
        <v>25</v>
      </c>
      <c r="B19" s="72">
        <v>0</v>
      </c>
      <c r="C19" s="71" t="s">
        <v>27</v>
      </c>
      <c r="D19" s="24"/>
      <c r="E19" s="69" t="s">
        <v>25</v>
      </c>
      <c r="F19" s="72">
        <v>0</v>
      </c>
      <c r="G19" s="71" t="s">
        <v>27</v>
      </c>
    </row>
    <row r="20" spans="1:11" ht="15" x14ac:dyDescent="0.25">
      <c r="A20" s="69" t="s">
        <v>26</v>
      </c>
      <c r="B20" s="72">
        <v>0</v>
      </c>
      <c r="C20" s="71" t="s">
        <v>27</v>
      </c>
      <c r="D20" s="24"/>
      <c r="E20" s="69" t="s">
        <v>26</v>
      </c>
      <c r="F20" s="72">
        <v>0</v>
      </c>
      <c r="G20" s="71" t="s">
        <v>27</v>
      </c>
    </row>
    <row r="21" spans="1:11" ht="15" x14ac:dyDescent="0.25">
      <c r="A21" s="69" t="s">
        <v>28</v>
      </c>
      <c r="B21" s="72">
        <v>0</v>
      </c>
      <c r="C21" s="71" t="s">
        <v>27</v>
      </c>
      <c r="D21" s="24"/>
      <c r="E21" s="69" t="s">
        <v>28</v>
      </c>
      <c r="F21" s="72">
        <v>0</v>
      </c>
      <c r="G21" s="71" t="s">
        <v>27</v>
      </c>
    </row>
    <row r="22" spans="1:11" ht="15" x14ac:dyDescent="0.25">
      <c r="A22" s="69" t="s">
        <v>29</v>
      </c>
      <c r="B22" s="72">
        <v>0</v>
      </c>
      <c r="C22" s="71" t="s">
        <v>27</v>
      </c>
      <c r="D22" s="24" t="s">
        <v>111</v>
      </c>
      <c r="E22" s="69" t="s">
        <v>29</v>
      </c>
      <c r="F22" s="72">
        <v>0</v>
      </c>
      <c r="G22" s="71" t="s">
        <v>27</v>
      </c>
    </row>
    <row r="23" spans="1:11" ht="22.5" customHeight="1" x14ac:dyDescent="0.25">
      <c r="A23" s="69" t="s">
        <v>22</v>
      </c>
      <c r="B23" s="73">
        <f>SUM(B17:B22)</f>
        <v>0</v>
      </c>
      <c r="C23" s="74" t="s">
        <v>30</v>
      </c>
      <c r="D23" s="24"/>
      <c r="E23" s="69" t="s">
        <v>22</v>
      </c>
      <c r="F23" s="73">
        <f>SUM(F17:F22)</f>
        <v>0</v>
      </c>
      <c r="G23" s="74" t="s">
        <v>31</v>
      </c>
    </row>
    <row r="24" spans="1:11" ht="21.75" customHeight="1" x14ac:dyDescent="0.25">
      <c r="A24" s="3"/>
    </row>
    <row r="25" spans="1:11" ht="15.75" customHeight="1" x14ac:dyDescent="0.2">
      <c r="A25" s="156" t="s">
        <v>0</v>
      </c>
      <c r="B25" s="161" t="s">
        <v>8</v>
      </c>
      <c r="C25" s="161"/>
      <c r="D25" s="161" t="s">
        <v>16</v>
      </c>
      <c r="E25" s="161"/>
      <c r="F25" s="145" t="s">
        <v>9</v>
      </c>
      <c r="G25" s="17"/>
      <c r="H25" s="17"/>
      <c r="I25" s="17"/>
      <c r="J25" s="17"/>
      <c r="K25" s="17"/>
    </row>
    <row r="26" spans="1:11" ht="18.75" customHeight="1" x14ac:dyDescent="0.2">
      <c r="A26" s="156"/>
      <c r="B26" s="75" t="s">
        <v>17</v>
      </c>
      <c r="C26" s="75" t="s">
        <v>17</v>
      </c>
      <c r="D26" s="75" t="s">
        <v>17</v>
      </c>
      <c r="E26" s="75" t="s">
        <v>17</v>
      </c>
      <c r="F26" s="145"/>
      <c r="G26" s="27"/>
      <c r="H26" s="27"/>
      <c r="I26" s="27"/>
      <c r="J26" s="28"/>
      <c r="K26" s="28"/>
    </row>
    <row r="27" spans="1:11" ht="15.75" customHeight="1" x14ac:dyDescent="0.2">
      <c r="A27" s="156"/>
      <c r="B27" s="75" t="s">
        <v>18</v>
      </c>
      <c r="C27" s="75" t="s">
        <v>19</v>
      </c>
      <c r="D27" s="75" t="s">
        <v>18</v>
      </c>
      <c r="E27" s="75" t="s">
        <v>19</v>
      </c>
      <c r="F27" s="145"/>
      <c r="G27" s="29"/>
      <c r="H27" s="29"/>
      <c r="I27" s="29"/>
      <c r="J27" s="28"/>
      <c r="K27" s="28"/>
    </row>
    <row r="28" spans="1:11" ht="16.5" customHeight="1" x14ac:dyDescent="0.2">
      <c r="A28" s="156"/>
      <c r="B28" s="161" t="s">
        <v>10</v>
      </c>
      <c r="C28" s="161"/>
      <c r="D28" s="161" t="s">
        <v>11</v>
      </c>
      <c r="E28" s="161"/>
      <c r="F28" s="77" t="s">
        <v>11</v>
      </c>
      <c r="G28" s="29"/>
      <c r="H28" s="29"/>
      <c r="I28" s="29"/>
      <c r="J28" s="28"/>
      <c r="K28" s="28"/>
    </row>
    <row r="29" spans="1:11" ht="16.5" customHeight="1" x14ac:dyDescent="0.25">
      <c r="A29" s="156"/>
      <c r="B29" s="77" t="s">
        <v>20</v>
      </c>
      <c r="C29" s="77" t="s">
        <v>21</v>
      </c>
      <c r="D29" s="77" t="s">
        <v>32</v>
      </c>
      <c r="E29" s="77" t="s">
        <v>33</v>
      </c>
      <c r="F29" s="77" t="s">
        <v>34</v>
      </c>
      <c r="G29" s="29"/>
      <c r="H29" s="29"/>
      <c r="I29" s="29"/>
      <c r="J29" s="28"/>
      <c r="K29" s="28"/>
    </row>
    <row r="30" spans="1:11" ht="18.75" customHeight="1" x14ac:dyDescent="0.25">
      <c r="A30" s="66" t="s">
        <v>2</v>
      </c>
      <c r="B30" s="67">
        <v>2.2000000000000001E-3</v>
      </c>
      <c r="C30" s="67">
        <v>6.9999999999999999E-4</v>
      </c>
      <c r="D30" s="68">
        <f t="shared" ref="D30:D35" si="0">$B$23*B30</f>
        <v>0</v>
      </c>
      <c r="E30" s="68">
        <f t="shared" ref="E30:E35" si="1">$F$23*C30</f>
        <v>0</v>
      </c>
      <c r="F30" s="138">
        <f t="shared" ref="F30:F35" si="2">D30+E30</f>
        <v>0</v>
      </c>
      <c r="G30" s="28"/>
      <c r="H30" s="29"/>
      <c r="I30" s="136"/>
      <c r="J30" s="136"/>
      <c r="K30" s="28"/>
    </row>
    <row r="31" spans="1:11" ht="17.25" customHeight="1" x14ac:dyDescent="0.3">
      <c r="A31" s="66" t="s">
        <v>13</v>
      </c>
      <c r="B31" s="67">
        <f>B30</f>
        <v>2.2000000000000001E-3</v>
      </c>
      <c r="C31" s="67">
        <f>C30</f>
        <v>6.9999999999999999E-4</v>
      </c>
      <c r="D31" s="68">
        <f t="shared" si="0"/>
        <v>0</v>
      </c>
      <c r="E31" s="137">
        <f t="shared" si="1"/>
        <v>0</v>
      </c>
      <c r="F31" s="79">
        <f t="shared" si="2"/>
        <v>0</v>
      </c>
      <c r="G31" s="28"/>
      <c r="H31" s="29"/>
      <c r="I31" s="136"/>
      <c r="J31" s="136"/>
      <c r="K31" s="28"/>
    </row>
    <row r="32" spans="1:11" ht="15" x14ac:dyDescent="0.25">
      <c r="A32" s="66" t="s">
        <v>1</v>
      </c>
      <c r="B32" s="67">
        <v>6.6800000000000002E-3</v>
      </c>
      <c r="C32" s="67">
        <v>5.4999999999999997E-3</v>
      </c>
      <c r="D32" s="68">
        <f t="shared" si="0"/>
        <v>0</v>
      </c>
      <c r="E32" s="137">
        <f t="shared" si="1"/>
        <v>0</v>
      </c>
      <c r="F32" s="79">
        <f t="shared" si="2"/>
        <v>0</v>
      </c>
      <c r="G32" s="28"/>
      <c r="H32" s="29"/>
      <c r="I32" s="136"/>
      <c r="J32" s="136"/>
      <c r="K32" s="28"/>
    </row>
    <row r="33" spans="1:16" ht="17.25" x14ac:dyDescent="0.3">
      <c r="A33" s="66" t="s">
        <v>14</v>
      </c>
      <c r="B33" s="81">
        <v>3.1E-2</v>
      </c>
      <c r="C33" s="81">
        <v>2.4E-2</v>
      </c>
      <c r="D33" s="68">
        <f t="shared" si="0"/>
        <v>0</v>
      </c>
      <c r="E33" s="137">
        <f t="shared" si="1"/>
        <v>0</v>
      </c>
      <c r="F33" s="79">
        <f t="shared" si="2"/>
        <v>0</v>
      </c>
      <c r="G33" s="28"/>
      <c r="H33" s="29"/>
      <c r="I33" s="136"/>
      <c r="J33" s="136"/>
      <c r="K33" s="28"/>
    </row>
    <row r="34" spans="1:16" ht="17.25" x14ac:dyDescent="0.3">
      <c r="A34" s="66" t="s">
        <v>15</v>
      </c>
      <c r="B34" s="67">
        <v>2.0500000000000002E-3</v>
      </c>
      <c r="C34" s="67">
        <f>0.00809*0.0015</f>
        <v>1.2135E-5</v>
      </c>
      <c r="D34" s="68">
        <f t="shared" si="0"/>
        <v>0</v>
      </c>
      <c r="E34" s="137">
        <f t="shared" si="1"/>
        <v>0</v>
      </c>
      <c r="F34" s="79">
        <f t="shared" si="2"/>
        <v>0</v>
      </c>
      <c r="G34" s="89"/>
      <c r="H34" s="28"/>
      <c r="I34" s="136"/>
      <c r="J34" s="136"/>
      <c r="K34" s="28"/>
    </row>
    <row r="35" spans="1:16" ht="15" x14ac:dyDescent="0.25">
      <c r="A35" s="66" t="s">
        <v>5</v>
      </c>
      <c r="B35" s="67">
        <v>2.47E-3</v>
      </c>
      <c r="C35" s="67">
        <v>7.0500000000000001E-4</v>
      </c>
      <c r="D35" s="68">
        <f t="shared" si="0"/>
        <v>0</v>
      </c>
      <c r="E35" s="137">
        <f t="shared" si="1"/>
        <v>0</v>
      </c>
      <c r="F35" s="79">
        <f t="shared" si="2"/>
        <v>0</v>
      </c>
      <c r="G35" s="28"/>
      <c r="H35" s="29"/>
      <c r="I35" s="136"/>
      <c r="J35" s="136"/>
      <c r="K35" s="28"/>
    </row>
    <row r="36" spans="1:16" ht="15" x14ac:dyDescent="0.25">
      <c r="A36" s="111"/>
      <c r="B36" s="112"/>
      <c r="C36" s="112"/>
      <c r="D36" s="2"/>
      <c r="E36" s="2"/>
      <c r="F36" s="2"/>
      <c r="G36" s="17"/>
      <c r="H36" s="17"/>
      <c r="I36" s="28"/>
      <c r="J36" s="28"/>
      <c r="K36" s="28"/>
    </row>
    <row r="37" spans="1:16" ht="15" customHeight="1" x14ac:dyDescent="0.25">
      <c r="A37" s="162" t="s">
        <v>78</v>
      </c>
      <c r="B37" s="163"/>
      <c r="C37" s="163"/>
      <c r="D37" s="30"/>
      <c r="E37" s="28"/>
      <c r="F37" s="28"/>
      <c r="G37" s="28"/>
      <c r="H37" s="28"/>
      <c r="I37" s="28"/>
      <c r="J37" s="28"/>
      <c r="K37" s="28"/>
      <c r="M37" s="31"/>
      <c r="N37" s="30"/>
    </row>
    <row r="38" spans="1:16" ht="15" customHeight="1" x14ac:dyDescent="0.25">
      <c r="A38" s="113" t="s">
        <v>133</v>
      </c>
      <c r="B38" s="114"/>
      <c r="C38" s="114"/>
      <c r="D38" s="30"/>
      <c r="E38" s="28"/>
      <c r="F38" s="28"/>
      <c r="G38" s="28"/>
      <c r="H38" s="28"/>
      <c r="I38" s="28"/>
      <c r="M38" s="31"/>
      <c r="N38" s="30"/>
    </row>
    <row r="39" spans="1:16" ht="15" customHeight="1" x14ac:dyDescent="0.25">
      <c r="A39" s="115"/>
      <c r="B39" s="116"/>
      <c r="C39" s="20"/>
      <c r="D39" s="30"/>
      <c r="E39" s="28"/>
      <c r="F39" s="28"/>
      <c r="G39" s="28"/>
      <c r="H39" s="28"/>
      <c r="I39" s="28"/>
      <c r="M39" s="31"/>
      <c r="N39" s="30"/>
    </row>
    <row r="40" spans="1:16" ht="18" customHeight="1" x14ac:dyDescent="0.25">
      <c r="A40" s="69" t="s">
        <v>23</v>
      </c>
      <c r="B40" s="70">
        <v>0</v>
      </c>
      <c r="C40" s="71" t="s">
        <v>75</v>
      </c>
      <c r="D40" s="30"/>
      <c r="E40" s="28"/>
      <c r="F40" s="28"/>
      <c r="G40" s="28"/>
      <c r="H40" s="28"/>
      <c r="I40" s="28"/>
      <c r="M40" s="31"/>
      <c r="N40" s="30"/>
    </row>
    <row r="41" spans="1:16" ht="14.25" customHeight="1" x14ac:dyDescent="0.25">
      <c r="A41" s="69" t="s">
        <v>24</v>
      </c>
      <c r="B41" s="72">
        <v>0</v>
      </c>
      <c r="C41" s="71" t="s">
        <v>75</v>
      </c>
      <c r="D41" s="30"/>
      <c r="E41" s="28"/>
      <c r="F41" s="28"/>
      <c r="G41" s="28"/>
      <c r="H41" s="28"/>
      <c r="I41" s="28"/>
      <c r="M41" s="31"/>
      <c r="N41" s="30"/>
    </row>
    <row r="42" spans="1:16" ht="15.75" customHeight="1" x14ac:dyDescent="0.25">
      <c r="A42" s="69" t="s">
        <v>25</v>
      </c>
      <c r="B42" s="72">
        <v>0</v>
      </c>
      <c r="C42" s="71" t="s">
        <v>75</v>
      </c>
      <c r="D42" s="30"/>
      <c r="E42" s="28"/>
      <c r="F42" s="28"/>
      <c r="G42" s="28"/>
      <c r="H42" s="28"/>
      <c r="I42" s="28"/>
      <c r="M42" s="29"/>
      <c r="N42" s="30"/>
    </row>
    <row r="43" spans="1:16" ht="15" customHeight="1" x14ac:dyDescent="0.25">
      <c r="A43" s="69" t="s">
        <v>26</v>
      </c>
      <c r="B43" s="72">
        <v>0</v>
      </c>
      <c r="C43" s="71" t="s">
        <v>75</v>
      </c>
      <c r="D43" s="28"/>
      <c r="E43" s="28"/>
      <c r="F43" s="28"/>
      <c r="G43" s="28"/>
      <c r="H43" s="28"/>
      <c r="I43" s="28"/>
      <c r="N43" s="29"/>
      <c r="O43" s="30"/>
    </row>
    <row r="44" spans="1:16" ht="15.75" customHeight="1" x14ac:dyDescent="0.25">
      <c r="A44" s="69" t="s">
        <v>28</v>
      </c>
      <c r="B44" s="72">
        <v>0</v>
      </c>
      <c r="C44" s="71" t="s">
        <v>75</v>
      </c>
      <c r="D44" s="33"/>
      <c r="E44" s="28"/>
      <c r="F44" s="28"/>
      <c r="G44" s="28"/>
      <c r="H44" s="28"/>
      <c r="I44" s="28"/>
      <c r="M44" s="30"/>
    </row>
    <row r="45" spans="1:16" ht="15" x14ac:dyDescent="0.25">
      <c r="A45" s="69" t="s">
        <v>29</v>
      </c>
      <c r="B45" s="72">
        <v>0</v>
      </c>
      <c r="C45" s="71" t="s">
        <v>75</v>
      </c>
      <c r="D45" s="28"/>
      <c r="E45" s="28"/>
      <c r="F45" s="28"/>
      <c r="G45" s="28"/>
      <c r="H45" s="28"/>
      <c r="I45" s="28"/>
    </row>
    <row r="46" spans="1:16" s="34" customFormat="1" ht="15" x14ac:dyDescent="0.25">
      <c r="A46" s="69" t="s">
        <v>22</v>
      </c>
      <c r="B46" s="73">
        <f>SUM(B40:B45)</f>
        <v>0</v>
      </c>
      <c r="C46" s="71" t="s">
        <v>75</v>
      </c>
      <c r="D46" s="28"/>
      <c r="E46" s="28"/>
      <c r="F46" s="28"/>
      <c r="G46" s="28"/>
      <c r="H46" s="28"/>
      <c r="I46" s="28"/>
      <c r="J46" s="13"/>
      <c r="K46" s="13"/>
      <c r="L46" s="13"/>
      <c r="M46" s="13"/>
      <c r="N46" s="13"/>
      <c r="O46" s="13"/>
    </row>
    <row r="47" spans="1:16" ht="15" x14ac:dyDescent="0.25">
      <c r="A47" s="35"/>
      <c r="B47" s="35"/>
      <c r="C47" s="35"/>
      <c r="D47" s="35"/>
      <c r="E47" s="28"/>
      <c r="F47" s="28"/>
      <c r="G47" s="28"/>
      <c r="H47" s="28"/>
      <c r="I47" s="28"/>
      <c r="O47" s="34"/>
      <c r="P47" s="26"/>
    </row>
    <row r="48" spans="1:16" ht="15" x14ac:dyDescent="0.25">
      <c r="A48" s="156" t="s">
        <v>0</v>
      </c>
      <c r="B48" s="77" t="s">
        <v>8</v>
      </c>
      <c r="C48" s="145" t="s">
        <v>100</v>
      </c>
      <c r="D48" s="36"/>
      <c r="E48" s="28"/>
      <c r="F48" s="28"/>
      <c r="G48" s="28"/>
      <c r="H48" s="28"/>
      <c r="I48" s="28"/>
    </row>
    <row r="49" spans="1:15" ht="36.75" customHeight="1" x14ac:dyDescent="0.25">
      <c r="A49" s="156"/>
      <c r="B49" s="56" t="s">
        <v>36</v>
      </c>
      <c r="C49" s="145"/>
      <c r="D49" s="36"/>
      <c r="E49" s="28"/>
      <c r="F49" s="28"/>
      <c r="G49" s="28"/>
      <c r="H49" s="28"/>
      <c r="I49" s="28"/>
    </row>
    <row r="50" spans="1:15" ht="15" x14ac:dyDescent="0.25">
      <c r="A50" s="156"/>
      <c r="B50" s="78" t="s">
        <v>10</v>
      </c>
      <c r="C50" s="78" t="s">
        <v>11</v>
      </c>
      <c r="D50" s="36"/>
      <c r="E50" s="28"/>
      <c r="F50" s="28"/>
      <c r="G50" s="28"/>
      <c r="H50" s="28"/>
      <c r="I50" s="28"/>
    </row>
    <row r="51" spans="1:15" ht="15" x14ac:dyDescent="0.25">
      <c r="A51" s="156"/>
      <c r="B51" s="77" t="s">
        <v>12</v>
      </c>
      <c r="C51" s="77" t="s">
        <v>38</v>
      </c>
      <c r="D51" s="96"/>
      <c r="E51" s="28"/>
      <c r="F51" s="28"/>
      <c r="G51" s="28"/>
      <c r="H51" s="28"/>
      <c r="I51" s="28"/>
    </row>
    <row r="52" spans="1:15" ht="15" x14ac:dyDescent="0.25">
      <c r="A52" s="66" t="s">
        <v>2</v>
      </c>
      <c r="B52" s="67">
        <f>'NG - Engine'!F14</f>
        <v>2.5181947639575221E-5</v>
      </c>
      <c r="C52" s="68">
        <f t="shared" ref="C52:C57" si="3">$B$46*B52</f>
        <v>0</v>
      </c>
      <c r="D52" s="36"/>
      <c r="E52" s="28"/>
      <c r="F52" s="28"/>
      <c r="G52" s="89"/>
      <c r="H52" s="28"/>
      <c r="I52" s="28"/>
    </row>
    <row r="53" spans="1:15" ht="17.25" x14ac:dyDescent="0.3">
      <c r="A53" s="66" t="s">
        <v>13</v>
      </c>
      <c r="B53" s="67">
        <f>B52</f>
        <v>2.5181947639575221E-5</v>
      </c>
      <c r="C53" s="68">
        <f t="shared" si="3"/>
        <v>0</v>
      </c>
      <c r="D53" s="36"/>
      <c r="E53" s="28"/>
      <c r="F53" s="28"/>
      <c r="G53" s="89"/>
      <c r="H53" s="28"/>
      <c r="I53" s="28"/>
    </row>
    <row r="54" spans="1:15" s="34" customFormat="1" ht="15" x14ac:dyDescent="0.25">
      <c r="A54" s="66" t="s">
        <v>1</v>
      </c>
      <c r="B54" s="67">
        <f>'NG - Engine'!F5</f>
        <v>9.4527593561271259E-3</v>
      </c>
      <c r="C54" s="68">
        <f t="shared" si="3"/>
        <v>0</v>
      </c>
      <c r="D54" s="28"/>
      <c r="E54" s="28"/>
      <c r="F54" s="28"/>
      <c r="G54" s="89"/>
      <c r="H54" s="28"/>
      <c r="I54" s="28"/>
      <c r="J54" s="13"/>
      <c r="K54" s="13"/>
      <c r="L54" s="13"/>
      <c r="M54" s="13"/>
      <c r="N54" s="13"/>
      <c r="O54" s="13"/>
    </row>
    <row r="55" spans="1:15" s="34" customFormat="1" ht="17.25" x14ac:dyDescent="0.3">
      <c r="A55" s="66" t="s">
        <v>14</v>
      </c>
      <c r="B55" s="67">
        <f>'NG - Engine'!F3</f>
        <v>1.03675425196233E-2</v>
      </c>
      <c r="C55" s="68">
        <f t="shared" si="3"/>
        <v>0</v>
      </c>
      <c r="D55" s="37"/>
      <c r="E55" s="28"/>
      <c r="F55" s="28"/>
      <c r="G55" s="89"/>
      <c r="H55" s="28"/>
      <c r="I55" s="28"/>
      <c r="J55" s="13"/>
      <c r="K55" s="13"/>
      <c r="L55" s="13"/>
    </row>
    <row r="56" spans="1:15" ht="17.25" x14ac:dyDescent="0.3">
      <c r="A56" s="66" t="s">
        <v>15</v>
      </c>
      <c r="B56" s="67">
        <f>'NG - Engine'!F8</f>
        <v>1.4941458337104166E-6</v>
      </c>
      <c r="C56" s="68">
        <f t="shared" si="3"/>
        <v>0</v>
      </c>
      <c r="D56" s="28"/>
      <c r="E56" s="28"/>
      <c r="F56" s="28"/>
      <c r="G56" s="89"/>
      <c r="H56" s="28"/>
      <c r="I56" s="28"/>
      <c r="O56" s="34"/>
    </row>
    <row r="57" spans="1:15" ht="15" x14ac:dyDescent="0.25">
      <c r="A57" s="66" t="s">
        <v>5</v>
      </c>
      <c r="B57" s="67">
        <f>'NG - Engine'!F11</f>
        <v>3.0492772116539116E-4</v>
      </c>
      <c r="C57" s="68">
        <f t="shared" si="3"/>
        <v>0</v>
      </c>
      <c r="D57" s="28"/>
      <c r="E57" s="28"/>
      <c r="F57" s="28"/>
      <c r="G57" s="89"/>
      <c r="H57" s="28"/>
      <c r="I57" s="28"/>
    </row>
    <row r="58" spans="1:15" x14ac:dyDescent="0.2">
      <c r="A58" s="9"/>
      <c r="B58" s="9"/>
      <c r="C58" s="9"/>
      <c r="D58" s="28"/>
      <c r="E58" s="28"/>
      <c r="F58" s="28"/>
      <c r="G58" s="28"/>
      <c r="H58" s="28"/>
      <c r="I58" s="28"/>
    </row>
    <row r="59" spans="1:15" ht="25.5" customHeight="1" x14ac:dyDescent="0.2">
      <c r="A59" s="117" t="s">
        <v>79</v>
      </c>
      <c r="B59" s="9"/>
      <c r="C59" s="9"/>
      <c r="D59" s="28"/>
      <c r="E59" s="28"/>
      <c r="F59" s="28"/>
      <c r="G59" s="28"/>
      <c r="H59" s="28"/>
      <c r="I59" s="28"/>
    </row>
    <row r="60" spans="1:15" x14ac:dyDescent="0.2">
      <c r="A60" s="9"/>
      <c r="B60" s="9"/>
      <c r="C60" s="9"/>
      <c r="D60" s="28"/>
      <c r="E60" s="28"/>
      <c r="F60" s="28"/>
      <c r="G60" s="28"/>
      <c r="H60" s="28"/>
      <c r="I60" s="28"/>
    </row>
    <row r="61" spans="1:15" ht="28.5" x14ac:dyDescent="0.2">
      <c r="A61" s="145" t="s">
        <v>0</v>
      </c>
      <c r="B61" s="52" t="s">
        <v>81</v>
      </c>
      <c r="C61" s="52" t="s">
        <v>82</v>
      </c>
      <c r="D61" s="52" t="s">
        <v>43</v>
      </c>
      <c r="F61" s="28"/>
      <c r="G61" s="28"/>
      <c r="H61" s="28"/>
      <c r="I61" s="28"/>
    </row>
    <row r="62" spans="1:15" x14ac:dyDescent="0.2">
      <c r="A62" s="145"/>
      <c r="B62" s="52" t="s">
        <v>39</v>
      </c>
      <c r="C62" s="52" t="s">
        <v>41</v>
      </c>
      <c r="D62" s="52" t="s">
        <v>44</v>
      </c>
      <c r="F62" s="28"/>
      <c r="G62" s="28"/>
      <c r="H62" s="28"/>
      <c r="I62" s="28"/>
    </row>
    <row r="63" spans="1:15" x14ac:dyDescent="0.2">
      <c r="A63" s="145"/>
      <c r="B63" s="55"/>
      <c r="C63" s="55"/>
      <c r="D63" s="52" t="s">
        <v>87</v>
      </c>
      <c r="F63" s="28"/>
      <c r="G63" s="28"/>
      <c r="H63" s="28"/>
      <c r="I63" s="28"/>
    </row>
    <row r="64" spans="1:15" ht="15" x14ac:dyDescent="0.25">
      <c r="A64" s="145"/>
      <c r="B64" s="63" t="s">
        <v>11</v>
      </c>
      <c r="C64" s="63" t="s">
        <v>11</v>
      </c>
      <c r="D64" s="56" t="s">
        <v>96</v>
      </c>
      <c r="F64" s="28"/>
      <c r="G64" s="28"/>
      <c r="H64" s="28"/>
      <c r="I64" s="28"/>
    </row>
    <row r="65" spans="1:15" ht="15" x14ac:dyDescent="0.2">
      <c r="A65" s="7" t="s">
        <v>2</v>
      </c>
      <c r="B65" s="6">
        <f t="shared" ref="B65:B70" si="4">F30</f>
        <v>0</v>
      </c>
      <c r="C65" s="6">
        <f t="shared" ref="C65:C70" si="5">C52</f>
        <v>0</v>
      </c>
      <c r="D65" s="76">
        <f t="shared" ref="D65:D70" si="6">(B65+C65)*0.25</f>
        <v>0</v>
      </c>
      <c r="F65" s="28"/>
      <c r="G65" s="28"/>
      <c r="H65" s="28"/>
      <c r="I65" s="28"/>
    </row>
    <row r="66" spans="1:15" ht="17.25" x14ac:dyDescent="0.3">
      <c r="A66" s="7" t="s">
        <v>13</v>
      </c>
      <c r="B66" s="6">
        <f t="shared" si="4"/>
        <v>0</v>
      </c>
      <c r="C66" s="6">
        <f t="shared" si="5"/>
        <v>0</v>
      </c>
      <c r="D66" s="76">
        <f t="shared" si="6"/>
        <v>0</v>
      </c>
      <c r="F66" s="28"/>
      <c r="G66" s="28"/>
      <c r="H66" s="28"/>
      <c r="I66" s="28"/>
    </row>
    <row r="67" spans="1:15" ht="15" x14ac:dyDescent="0.2">
      <c r="A67" s="7" t="s">
        <v>1</v>
      </c>
      <c r="B67" s="6">
        <f t="shared" si="4"/>
        <v>0</v>
      </c>
      <c r="C67" s="6">
        <f t="shared" si="5"/>
        <v>0</v>
      </c>
      <c r="D67" s="76">
        <f t="shared" si="6"/>
        <v>0</v>
      </c>
      <c r="F67" s="28"/>
      <c r="G67" s="28"/>
      <c r="H67" s="28"/>
      <c r="I67" s="28"/>
    </row>
    <row r="68" spans="1:15" ht="17.25" x14ac:dyDescent="0.3">
      <c r="A68" s="7" t="s">
        <v>14</v>
      </c>
      <c r="B68" s="6">
        <f t="shared" si="4"/>
        <v>0</v>
      </c>
      <c r="C68" s="6">
        <f t="shared" si="5"/>
        <v>0</v>
      </c>
      <c r="D68" s="76">
        <f t="shared" si="6"/>
        <v>0</v>
      </c>
      <c r="F68" s="28"/>
      <c r="G68" s="28"/>
      <c r="H68" s="28"/>
      <c r="I68" s="28"/>
    </row>
    <row r="69" spans="1:15" ht="17.25" x14ac:dyDescent="0.3">
      <c r="A69" s="7" t="s">
        <v>15</v>
      </c>
      <c r="B69" s="6">
        <f t="shared" si="4"/>
        <v>0</v>
      </c>
      <c r="C69" s="6">
        <f t="shared" si="5"/>
        <v>0</v>
      </c>
      <c r="D69" s="76">
        <f t="shared" si="6"/>
        <v>0</v>
      </c>
      <c r="F69" s="28"/>
      <c r="G69" s="32"/>
      <c r="H69" s="28"/>
      <c r="I69" s="28"/>
    </row>
    <row r="70" spans="1:15" ht="15" x14ac:dyDescent="0.2">
      <c r="A70" s="7" t="s">
        <v>5</v>
      </c>
      <c r="B70" s="6">
        <f t="shared" si="4"/>
        <v>0</v>
      </c>
      <c r="C70" s="6">
        <f t="shared" si="5"/>
        <v>0</v>
      </c>
      <c r="D70" s="76">
        <f t="shared" si="6"/>
        <v>0</v>
      </c>
      <c r="F70" s="28"/>
      <c r="G70" s="32"/>
      <c r="H70" s="28"/>
      <c r="I70" s="28"/>
    </row>
    <row r="71" spans="1:15" s="34" customFormat="1" ht="15" x14ac:dyDescent="0.25">
      <c r="A71" s="28"/>
      <c r="B71" s="28"/>
      <c r="C71" s="28"/>
      <c r="D71" s="28"/>
      <c r="E71" s="28"/>
      <c r="F71" s="28"/>
      <c r="G71" s="32"/>
      <c r="H71" s="28"/>
      <c r="I71" s="28"/>
      <c r="J71" s="13"/>
      <c r="K71" s="13"/>
      <c r="L71" s="13"/>
      <c r="M71" s="13"/>
      <c r="N71" s="13"/>
      <c r="O71" s="13"/>
    </row>
    <row r="72" spans="1:15" ht="47.25" customHeight="1" x14ac:dyDescent="0.25">
      <c r="G72" s="38"/>
      <c r="O72" s="34"/>
    </row>
    <row r="73" spans="1:15" s="34" customFormat="1" ht="29.25" customHeight="1" x14ac:dyDescent="0.25">
      <c r="A73" s="168" t="s">
        <v>105</v>
      </c>
      <c r="B73" s="168"/>
      <c r="C73" s="168"/>
      <c r="D73" s="168"/>
      <c r="E73" s="168"/>
      <c r="F73" s="17"/>
      <c r="G73" s="39"/>
      <c r="H73" s="13"/>
      <c r="I73" s="13"/>
      <c r="J73" s="13"/>
      <c r="K73" s="13"/>
      <c r="L73" s="13"/>
      <c r="M73" s="13"/>
      <c r="N73" s="13"/>
      <c r="O73" s="13"/>
    </row>
    <row r="74" spans="1:15" s="34" customFormat="1" ht="15" x14ac:dyDescent="0.25">
      <c r="A74" s="118"/>
      <c r="B74" s="9"/>
      <c r="C74" s="9"/>
      <c r="D74" s="9"/>
      <c r="E74" s="9"/>
      <c r="F74" s="17"/>
      <c r="G74" s="39"/>
      <c r="H74" s="13"/>
      <c r="I74" s="13"/>
      <c r="J74" s="13"/>
      <c r="K74" s="13"/>
      <c r="L74" s="13"/>
      <c r="M74" s="13"/>
      <c r="N74" s="13"/>
      <c r="O74" s="13"/>
    </row>
    <row r="75" spans="1:15" x14ac:dyDescent="0.2">
      <c r="A75" s="51" t="s">
        <v>80</v>
      </c>
      <c r="B75" s="119"/>
      <c r="C75" s="119"/>
      <c r="D75" s="119"/>
      <c r="E75" s="119"/>
    </row>
    <row r="76" spans="1:15" x14ac:dyDescent="0.2">
      <c r="A76" s="102" t="s">
        <v>136</v>
      </c>
      <c r="B76" s="119"/>
      <c r="C76" s="119"/>
      <c r="D76" s="119"/>
      <c r="E76" s="119"/>
    </row>
    <row r="77" spans="1:15" x14ac:dyDescent="0.2">
      <c r="A77" s="119"/>
      <c r="B77" s="119"/>
      <c r="C77" s="119"/>
      <c r="D77" s="119"/>
      <c r="E77" s="119"/>
    </row>
    <row r="78" spans="1:15" ht="15" x14ac:dyDescent="0.25">
      <c r="A78" s="10" t="s">
        <v>46</v>
      </c>
      <c r="B78" s="5"/>
      <c r="C78" s="24"/>
    </row>
    <row r="79" spans="1:15" ht="15" x14ac:dyDescent="0.25">
      <c r="A79" s="69" t="s">
        <v>47</v>
      </c>
      <c r="B79" s="70">
        <v>0</v>
      </c>
      <c r="C79" s="71" t="s">
        <v>7</v>
      </c>
    </row>
    <row r="80" spans="1:15" ht="15" x14ac:dyDescent="0.25">
      <c r="A80" s="69" t="s">
        <v>48</v>
      </c>
      <c r="B80" s="72">
        <v>0</v>
      </c>
      <c r="C80" s="71" t="s">
        <v>7</v>
      </c>
    </row>
    <row r="81" spans="1:3" ht="15" x14ac:dyDescent="0.25">
      <c r="A81" s="69" t="s">
        <v>49</v>
      </c>
      <c r="B81" s="72">
        <v>0</v>
      </c>
      <c r="C81" s="71" t="s">
        <v>7</v>
      </c>
    </row>
    <row r="82" spans="1:3" ht="15" x14ac:dyDescent="0.25">
      <c r="A82" s="69" t="s">
        <v>50</v>
      </c>
      <c r="B82" s="72">
        <v>0</v>
      </c>
      <c r="C82" s="71" t="s">
        <v>7</v>
      </c>
    </row>
    <row r="83" spans="1:3" ht="15" x14ac:dyDescent="0.25">
      <c r="A83" s="69" t="s">
        <v>51</v>
      </c>
      <c r="B83" s="72">
        <v>0</v>
      </c>
      <c r="C83" s="71" t="s">
        <v>7</v>
      </c>
    </row>
    <row r="84" spans="1:3" ht="15" x14ac:dyDescent="0.25">
      <c r="A84" s="69" t="s">
        <v>52</v>
      </c>
      <c r="B84" s="72">
        <v>0</v>
      </c>
      <c r="C84" s="71" t="s">
        <v>7</v>
      </c>
    </row>
    <row r="85" spans="1:3" ht="15" x14ac:dyDescent="0.25">
      <c r="A85" s="69" t="s">
        <v>22</v>
      </c>
      <c r="B85" s="73">
        <f>SUM(B79:B84)</f>
        <v>0</v>
      </c>
      <c r="C85" s="74" t="s">
        <v>35</v>
      </c>
    </row>
    <row r="87" spans="1:3" ht="27" customHeight="1" x14ac:dyDescent="0.2">
      <c r="A87" s="156" t="s">
        <v>0</v>
      </c>
      <c r="B87" s="75" t="s">
        <v>8</v>
      </c>
      <c r="C87" s="145" t="s">
        <v>53</v>
      </c>
    </row>
    <row r="88" spans="1:3" ht="26.25" customHeight="1" x14ac:dyDescent="0.2">
      <c r="A88" s="156"/>
      <c r="B88" s="75" t="s">
        <v>6</v>
      </c>
      <c r="C88" s="160"/>
    </row>
    <row r="89" spans="1:3" ht="15" x14ac:dyDescent="0.2">
      <c r="A89" s="156"/>
      <c r="B89" s="53" t="s">
        <v>37</v>
      </c>
      <c r="C89" s="53" t="s">
        <v>11</v>
      </c>
    </row>
    <row r="90" spans="1:3" ht="15" x14ac:dyDescent="0.2">
      <c r="A90" s="156"/>
      <c r="B90" s="75" t="s">
        <v>12</v>
      </c>
      <c r="C90" s="75" t="s">
        <v>85</v>
      </c>
    </row>
    <row r="91" spans="1:3" ht="15" x14ac:dyDescent="0.25">
      <c r="A91" s="66" t="s">
        <v>2</v>
      </c>
      <c r="B91" s="142">
        <f>7.6/1020</f>
        <v>7.4509803921568628E-3</v>
      </c>
      <c r="C91" s="68">
        <f t="shared" ref="C91:C96" si="7">$B$85*B91</f>
        <v>0</v>
      </c>
    </row>
    <row r="92" spans="1:3" ht="17.25" x14ac:dyDescent="0.3">
      <c r="A92" s="66" t="s">
        <v>13</v>
      </c>
      <c r="B92" s="142">
        <f>7.6/1020</f>
        <v>7.4509803921568628E-3</v>
      </c>
      <c r="C92" s="68">
        <f t="shared" si="7"/>
        <v>0</v>
      </c>
    </row>
    <row r="93" spans="1:3" ht="15" x14ac:dyDescent="0.25">
      <c r="A93" s="66" t="s">
        <v>1</v>
      </c>
      <c r="B93" s="142">
        <f>84/1020</f>
        <v>8.2352941176470587E-2</v>
      </c>
      <c r="C93" s="68">
        <f t="shared" si="7"/>
        <v>0</v>
      </c>
    </row>
    <row r="94" spans="1:3" ht="17.25" x14ac:dyDescent="0.3">
      <c r="A94" s="66" t="s">
        <v>14</v>
      </c>
      <c r="B94" s="142">
        <f>100/1020</f>
        <v>9.8039215686274508E-2</v>
      </c>
      <c r="C94" s="68">
        <f t="shared" si="7"/>
        <v>0</v>
      </c>
    </row>
    <row r="95" spans="1:3" ht="17.25" x14ac:dyDescent="0.3">
      <c r="A95" s="66" t="s">
        <v>15</v>
      </c>
      <c r="B95" s="142">
        <f>0.6/1020</f>
        <v>5.8823529411764701E-4</v>
      </c>
      <c r="C95" s="68">
        <f t="shared" si="7"/>
        <v>0</v>
      </c>
    </row>
    <row r="96" spans="1:3" ht="15" x14ac:dyDescent="0.25">
      <c r="A96" s="66" t="s">
        <v>5</v>
      </c>
      <c r="B96" s="142">
        <f>5.5/1020</f>
        <v>5.392156862745098E-3</v>
      </c>
      <c r="C96" s="68">
        <f t="shared" si="7"/>
        <v>0</v>
      </c>
    </row>
    <row r="97" spans="1:5" ht="23.25" customHeight="1" x14ac:dyDescent="0.2"/>
    <row r="98" spans="1:5" x14ac:dyDescent="0.2">
      <c r="A98" s="51" t="s">
        <v>83</v>
      </c>
      <c r="B98" s="119"/>
      <c r="C98" s="119"/>
    </row>
    <row r="99" spans="1:5" x14ac:dyDescent="0.2">
      <c r="A99" s="102" t="s">
        <v>134</v>
      </c>
      <c r="B99" s="119"/>
      <c r="C99" s="119"/>
    </row>
    <row r="101" spans="1:5" ht="15" x14ac:dyDescent="0.25">
      <c r="A101" s="10" t="s">
        <v>54</v>
      </c>
      <c r="B101" s="5"/>
      <c r="C101" s="24"/>
    </row>
    <row r="102" spans="1:5" ht="15" x14ac:dyDescent="0.25">
      <c r="A102" s="69" t="s">
        <v>47</v>
      </c>
      <c r="B102" s="70">
        <v>0</v>
      </c>
      <c r="C102" s="71" t="s">
        <v>7</v>
      </c>
    </row>
    <row r="103" spans="1:5" ht="15" x14ac:dyDescent="0.25">
      <c r="A103" s="69" t="s">
        <v>48</v>
      </c>
      <c r="B103" s="72">
        <v>0</v>
      </c>
      <c r="C103" s="71" t="s">
        <v>7</v>
      </c>
    </row>
    <row r="104" spans="1:5" ht="15" x14ac:dyDescent="0.25">
      <c r="A104" s="69" t="s">
        <v>49</v>
      </c>
      <c r="B104" s="72">
        <v>0</v>
      </c>
      <c r="C104" s="71" t="s">
        <v>7</v>
      </c>
    </row>
    <row r="105" spans="1:5" ht="15" x14ac:dyDescent="0.25">
      <c r="A105" s="69" t="s">
        <v>50</v>
      </c>
      <c r="B105" s="72">
        <v>0</v>
      </c>
      <c r="C105" s="71" t="s">
        <v>7</v>
      </c>
    </row>
    <row r="106" spans="1:5" ht="15" x14ac:dyDescent="0.25">
      <c r="A106" s="69" t="s">
        <v>51</v>
      </c>
      <c r="B106" s="72">
        <v>0</v>
      </c>
      <c r="C106" s="71" t="s">
        <v>7</v>
      </c>
    </row>
    <row r="107" spans="1:5" ht="15" x14ac:dyDescent="0.25">
      <c r="A107" s="69" t="s">
        <v>52</v>
      </c>
      <c r="B107" s="72">
        <v>0</v>
      </c>
      <c r="C107" s="71" t="s">
        <v>7</v>
      </c>
    </row>
    <row r="108" spans="1:5" ht="15" x14ac:dyDescent="0.25">
      <c r="A108" s="69" t="s">
        <v>22</v>
      </c>
      <c r="B108" s="73">
        <f>SUM(B102:B107)</f>
        <v>0</v>
      </c>
      <c r="C108" s="74" t="s">
        <v>35</v>
      </c>
    </row>
    <row r="110" spans="1:5" ht="21.75" customHeight="1" x14ac:dyDescent="0.2">
      <c r="A110" s="156" t="s">
        <v>0</v>
      </c>
      <c r="B110" s="75" t="s">
        <v>8</v>
      </c>
      <c r="C110" s="145" t="s">
        <v>56</v>
      </c>
    </row>
    <row r="111" spans="1:5" ht="24" customHeight="1" x14ac:dyDescent="0.2">
      <c r="A111" s="156"/>
      <c r="B111" s="75" t="s">
        <v>55</v>
      </c>
      <c r="C111" s="153"/>
    </row>
    <row r="112" spans="1:5" ht="15" x14ac:dyDescent="0.2">
      <c r="A112" s="156"/>
      <c r="B112" s="53" t="s">
        <v>37</v>
      </c>
      <c r="C112" s="53" t="s">
        <v>11</v>
      </c>
      <c r="E112" s="17"/>
    </row>
    <row r="113" spans="1:6" ht="15" x14ac:dyDescent="0.2">
      <c r="A113" s="156"/>
      <c r="B113" s="75" t="s">
        <v>12</v>
      </c>
      <c r="C113" s="75" t="s">
        <v>45</v>
      </c>
      <c r="E113" s="17"/>
    </row>
    <row r="114" spans="1:6" ht="15" x14ac:dyDescent="0.25">
      <c r="A114" s="66" t="s">
        <v>2</v>
      </c>
      <c r="B114" s="86">
        <f>0.7/91.5</f>
        <v>7.650273224043715E-3</v>
      </c>
      <c r="C114" s="68">
        <f>$B$108*E114</f>
        <v>0</v>
      </c>
      <c r="E114" s="84"/>
    </row>
    <row r="115" spans="1:6" ht="17.25" x14ac:dyDescent="0.3">
      <c r="A115" s="66" t="s">
        <v>13</v>
      </c>
      <c r="B115" s="85">
        <f>B114</f>
        <v>7.650273224043715E-3</v>
      </c>
      <c r="C115" s="68">
        <f>$B$108*B115</f>
        <v>0</v>
      </c>
      <c r="E115" s="17"/>
    </row>
    <row r="116" spans="1:6" ht="15" x14ac:dyDescent="0.25">
      <c r="A116" s="66" t="s">
        <v>1</v>
      </c>
      <c r="B116" s="83">
        <f>7.5/91.5</f>
        <v>8.1967213114754092E-2</v>
      </c>
      <c r="C116" s="68">
        <f>$B$108*B116</f>
        <v>0</v>
      </c>
      <c r="E116" s="17"/>
    </row>
    <row r="117" spans="1:6" ht="17.25" x14ac:dyDescent="0.3">
      <c r="A117" s="66" t="s">
        <v>14</v>
      </c>
      <c r="B117" s="83">
        <f>13/91.5</f>
        <v>0.14207650273224043</v>
      </c>
      <c r="C117" s="68">
        <f>$B$108*B117</f>
        <v>0</v>
      </c>
    </row>
    <row r="118" spans="1:6" ht="17.25" x14ac:dyDescent="0.3">
      <c r="A118" s="66" t="s">
        <v>15</v>
      </c>
      <c r="B118" s="82">
        <v>0</v>
      </c>
      <c r="C118" s="68">
        <f>$B$108*B118</f>
        <v>0</v>
      </c>
    </row>
    <row r="119" spans="1:6" ht="15" x14ac:dyDescent="0.25">
      <c r="A119" s="66" t="s">
        <v>5</v>
      </c>
      <c r="B119" s="83">
        <f>1/91.5</f>
        <v>1.092896174863388E-2</v>
      </c>
      <c r="C119" s="68">
        <f>$B$108*B119</f>
        <v>0</v>
      </c>
    </row>
    <row r="120" spans="1:6" ht="15" x14ac:dyDescent="0.25">
      <c r="A120" s="1"/>
      <c r="B120" s="11"/>
      <c r="C120" s="40"/>
    </row>
    <row r="121" spans="1:6" ht="15" x14ac:dyDescent="0.25">
      <c r="A121" s="12"/>
      <c r="B121" s="40"/>
      <c r="C121" s="40"/>
      <c r="D121" s="91"/>
      <c r="E121" s="90"/>
      <c r="F121" s="92"/>
    </row>
    <row r="122" spans="1:6" customFormat="1" ht="21.75" customHeight="1" x14ac:dyDescent="0.2">
      <c r="A122" s="117" t="s">
        <v>84</v>
      </c>
      <c r="B122" s="42"/>
      <c r="C122" s="42"/>
      <c r="F122" s="93"/>
    </row>
    <row r="123" spans="1:6" customFormat="1" ht="12.75" x14ac:dyDescent="0.2">
      <c r="A123" s="42"/>
      <c r="B123" s="42"/>
      <c r="C123" s="42"/>
    </row>
    <row r="124" spans="1:6" customFormat="1" ht="28.5" x14ac:dyDescent="0.2">
      <c r="A124" s="166" t="s">
        <v>0</v>
      </c>
      <c r="B124" s="62" t="s">
        <v>40</v>
      </c>
      <c r="C124" s="62" t="s">
        <v>42</v>
      </c>
      <c r="D124" s="62" t="s">
        <v>58</v>
      </c>
    </row>
    <row r="125" spans="1:6" customFormat="1" x14ac:dyDescent="0.2">
      <c r="A125" s="166"/>
      <c r="B125" s="157" t="s">
        <v>86</v>
      </c>
      <c r="C125" s="157" t="s">
        <v>57</v>
      </c>
      <c r="D125" s="62"/>
    </row>
    <row r="126" spans="1:6" customFormat="1" x14ac:dyDescent="0.2">
      <c r="A126" s="166"/>
      <c r="B126" s="158"/>
      <c r="C126" s="158"/>
      <c r="D126" s="62" t="s">
        <v>137</v>
      </c>
    </row>
    <row r="127" spans="1:6" customFormat="1" ht="15" x14ac:dyDescent="0.25">
      <c r="A127" s="166"/>
      <c r="B127" s="63" t="s">
        <v>11</v>
      </c>
      <c r="C127" s="63" t="s">
        <v>11</v>
      </c>
      <c r="D127" s="63" t="s">
        <v>96</v>
      </c>
    </row>
    <row r="128" spans="1:6" customFormat="1" x14ac:dyDescent="0.2">
      <c r="A128" s="7" t="s">
        <v>2</v>
      </c>
      <c r="B128" s="64">
        <f>C91</f>
        <v>0</v>
      </c>
      <c r="C128" s="64">
        <f>C114</f>
        <v>0</v>
      </c>
      <c r="D128" s="65">
        <f>SUM(B128:C128)</f>
        <v>0</v>
      </c>
    </row>
    <row r="129" spans="1:5" customFormat="1" ht="17.25" x14ac:dyDescent="0.3">
      <c r="A129" s="7" t="s">
        <v>13</v>
      </c>
      <c r="B129" s="64">
        <f>C92</f>
        <v>0</v>
      </c>
      <c r="C129" s="64">
        <f>C115</f>
        <v>0</v>
      </c>
      <c r="D129" s="65">
        <f t="shared" ref="D129:D133" si="8">SUM(B129:C129)</f>
        <v>0</v>
      </c>
    </row>
    <row r="130" spans="1:5" customFormat="1" x14ac:dyDescent="0.2">
      <c r="A130" s="7" t="s">
        <v>1</v>
      </c>
      <c r="B130" s="64">
        <f>C93</f>
        <v>0</v>
      </c>
      <c r="C130" s="64">
        <f>C116</f>
        <v>0</v>
      </c>
      <c r="D130" s="65">
        <f t="shared" si="8"/>
        <v>0</v>
      </c>
    </row>
    <row r="131" spans="1:5" customFormat="1" ht="17.25" x14ac:dyDescent="0.3">
      <c r="A131" s="7" t="s">
        <v>14</v>
      </c>
      <c r="B131" s="64">
        <f>C94</f>
        <v>0</v>
      </c>
      <c r="C131" s="64">
        <f>C117</f>
        <v>0</v>
      </c>
      <c r="D131" s="65">
        <f t="shared" si="8"/>
        <v>0</v>
      </c>
    </row>
    <row r="132" spans="1:5" customFormat="1" ht="17.25" x14ac:dyDescent="0.3">
      <c r="A132" s="7" t="s">
        <v>15</v>
      </c>
      <c r="B132" s="64">
        <f>C95</f>
        <v>0</v>
      </c>
      <c r="C132" s="64">
        <f>C118</f>
        <v>0</v>
      </c>
      <c r="D132" s="65">
        <f t="shared" si="8"/>
        <v>0</v>
      </c>
    </row>
    <row r="133" spans="1:5" customFormat="1" x14ac:dyDescent="0.2">
      <c r="A133" s="7" t="s">
        <v>5</v>
      </c>
      <c r="B133" s="64">
        <f>C96</f>
        <v>0</v>
      </c>
      <c r="C133" s="64">
        <f>C119</f>
        <v>0</v>
      </c>
      <c r="D133" s="65">
        <f t="shared" si="8"/>
        <v>0</v>
      </c>
    </row>
    <row r="134" spans="1:5" customFormat="1" ht="12.75" x14ac:dyDescent="0.2"/>
    <row r="135" spans="1:5" customFormat="1" ht="21.75" customHeight="1" x14ac:dyDescent="0.25">
      <c r="A135" s="154" t="s">
        <v>90</v>
      </c>
      <c r="B135" s="155"/>
      <c r="C135" s="155"/>
    </row>
    <row r="136" spans="1:5" customFormat="1" ht="15.75" x14ac:dyDescent="0.25">
      <c r="A136" s="4"/>
    </row>
    <row r="137" spans="1:5" customFormat="1" ht="33" customHeight="1" x14ac:dyDescent="0.2">
      <c r="A137" s="156" t="s">
        <v>0</v>
      </c>
      <c r="B137" s="52" t="s">
        <v>59</v>
      </c>
      <c r="C137" s="52" t="s">
        <v>60</v>
      </c>
      <c r="D137" s="145" t="s">
        <v>61</v>
      </c>
      <c r="E137" s="13"/>
    </row>
    <row r="138" spans="1:5" customFormat="1" ht="15" x14ac:dyDescent="0.2">
      <c r="A138" s="156"/>
      <c r="B138" s="60" t="s">
        <v>62</v>
      </c>
      <c r="C138" s="53" t="s">
        <v>63</v>
      </c>
      <c r="D138" s="145"/>
      <c r="E138" s="13"/>
    </row>
    <row r="139" spans="1:5" customFormat="1" ht="15" x14ac:dyDescent="0.2">
      <c r="A139" s="156"/>
      <c r="B139" s="60" t="s">
        <v>88</v>
      </c>
      <c r="C139" s="53" t="s">
        <v>89</v>
      </c>
      <c r="D139" s="145"/>
      <c r="E139" s="13"/>
    </row>
    <row r="140" spans="1:5" customFormat="1" ht="15" x14ac:dyDescent="0.2">
      <c r="A140" s="156"/>
      <c r="B140" s="53" t="s">
        <v>96</v>
      </c>
      <c r="C140" s="53" t="s">
        <v>96</v>
      </c>
      <c r="D140" s="53" t="s">
        <v>96</v>
      </c>
      <c r="E140" s="13"/>
    </row>
    <row r="141" spans="1:5" customFormat="1" ht="15" x14ac:dyDescent="0.25">
      <c r="A141" s="61" t="s">
        <v>2</v>
      </c>
      <c r="B141" s="43">
        <f>D65</f>
        <v>0</v>
      </c>
      <c r="C141" s="43">
        <f>D128</f>
        <v>0</v>
      </c>
      <c r="D141" s="44">
        <f>B141+C141</f>
        <v>0</v>
      </c>
      <c r="E141" s="13"/>
    </row>
    <row r="142" spans="1:5" customFormat="1" ht="16.5" x14ac:dyDescent="0.3">
      <c r="A142" s="61" t="s">
        <v>64</v>
      </c>
      <c r="B142" s="43">
        <f>D66</f>
        <v>0</v>
      </c>
      <c r="C142" s="43">
        <f>D129</f>
        <v>0</v>
      </c>
      <c r="D142" s="44">
        <f t="shared" ref="D141:D146" si="9">B142+C142</f>
        <v>0</v>
      </c>
      <c r="E142" s="13"/>
    </row>
    <row r="143" spans="1:5" customFormat="1" ht="15" x14ac:dyDescent="0.25">
      <c r="A143" s="61" t="s">
        <v>1</v>
      </c>
      <c r="B143" s="43">
        <f>D67</f>
        <v>0</v>
      </c>
      <c r="C143" s="43">
        <f>D130</f>
        <v>0</v>
      </c>
      <c r="D143" s="44">
        <f t="shared" si="9"/>
        <v>0</v>
      </c>
      <c r="E143" s="13"/>
    </row>
    <row r="144" spans="1:5" customFormat="1" ht="16.5" x14ac:dyDescent="0.3">
      <c r="A144" s="61" t="s">
        <v>65</v>
      </c>
      <c r="B144" s="43">
        <f>D68</f>
        <v>0</v>
      </c>
      <c r="C144" s="43">
        <f>D131</f>
        <v>0</v>
      </c>
      <c r="D144" s="44">
        <f t="shared" si="9"/>
        <v>0</v>
      </c>
      <c r="E144" s="13"/>
    </row>
    <row r="145" spans="1:6" customFormat="1" ht="16.5" x14ac:dyDescent="0.3">
      <c r="A145" s="61" t="s">
        <v>66</v>
      </c>
      <c r="B145" s="43">
        <f>D69</f>
        <v>0</v>
      </c>
      <c r="C145" s="43">
        <f>D132</f>
        <v>0</v>
      </c>
      <c r="D145" s="44">
        <f t="shared" si="9"/>
        <v>0</v>
      </c>
      <c r="E145" s="13"/>
    </row>
    <row r="146" spans="1:6" customFormat="1" ht="15" x14ac:dyDescent="0.25">
      <c r="A146" s="61" t="s">
        <v>5</v>
      </c>
      <c r="B146" s="43">
        <f>D70</f>
        <v>0</v>
      </c>
      <c r="C146" s="43">
        <f>D133</f>
        <v>0</v>
      </c>
      <c r="D146" s="44">
        <f t="shared" si="9"/>
        <v>0</v>
      </c>
      <c r="E146" s="13"/>
    </row>
    <row r="147" spans="1:6" customFormat="1" ht="13.5" thickBot="1" x14ac:dyDescent="0.25">
      <c r="D147" s="42"/>
    </row>
    <row r="148" spans="1:6" x14ac:dyDescent="0.2">
      <c r="A148" s="120"/>
      <c r="B148" s="121"/>
      <c r="C148" s="121"/>
      <c r="D148" s="121"/>
      <c r="E148" s="121"/>
      <c r="F148" s="122"/>
    </row>
    <row r="149" spans="1:6" x14ac:dyDescent="0.2">
      <c r="A149" s="123" t="s">
        <v>106</v>
      </c>
      <c r="B149" s="9"/>
      <c r="C149" s="9"/>
      <c r="D149" s="9"/>
      <c r="E149" s="9"/>
      <c r="F149" s="124"/>
    </row>
    <row r="150" spans="1:6" x14ac:dyDescent="0.2">
      <c r="A150" s="125"/>
      <c r="B150" s="9"/>
      <c r="C150" s="9"/>
      <c r="D150" s="9"/>
      <c r="E150" s="9"/>
      <c r="F150" s="124"/>
    </row>
    <row r="151" spans="1:6" x14ac:dyDescent="0.2">
      <c r="A151" s="126" t="s">
        <v>101</v>
      </c>
      <c r="B151" s="9"/>
      <c r="C151" s="9"/>
      <c r="D151" s="9"/>
      <c r="E151" s="9"/>
      <c r="F151" s="124"/>
    </row>
    <row r="152" spans="1:6" x14ac:dyDescent="0.2">
      <c r="A152" s="125"/>
      <c r="B152" s="9"/>
      <c r="C152" s="9"/>
      <c r="D152" s="9"/>
      <c r="E152" s="9"/>
      <c r="F152" s="124"/>
    </row>
    <row r="153" spans="1:6" ht="28.5" x14ac:dyDescent="0.2">
      <c r="A153" s="159" t="s">
        <v>0</v>
      </c>
      <c r="B153" s="87" t="s">
        <v>91</v>
      </c>
      <c r="C153" s="145" t="s">
        <v>95</v>
      </c>
      <c r="D153" s="145" t="s">
        <v>108</v>
      </c>
      <c r="E153" s="150" t="s">
        <v>109</v>
      </c>
      <c r="F153" s="146" t="s">
        <v>72</v>
      </c>
    </row>
    <row r="154" spans="1:6" x14ac:dyDescent="0.2">
      <c r="A154" s="159"/>
      <c r="B154" s="87" t="s">
        <v>92</v>
      </c>
      <c r="C154" s="145"/>
      <c r="D154" s="145"/>
      <c r="E154" s="151"/>
      <c r="F154" s="147"/>
    </row>
    <row r="155" spans="1:6" ht="18" customHeight="1" x14ac:dyDescent="0.2">
      <c r="A155" s="159"/>
      <c r="B155" s="55"/>
      <c r="C155" s="145"/>
      <c r="D155" s="145"/>
      <c r="E155" s="152"/>
      <c r="F155" s="147"/>
    </row>
    <row r="156" spans="1:6" x14ac:dyDescent="0.2">
      <c r="A156" s="159"/>
      <c r="B156" s="145" t="s">
        <v>96</v>
      </c>
      <c r="C156" s="145" t="s">
        <v>68</v>
      </c>
      <c r="D156" s="145" t="s">
        <v>68</v>
      </c>
      <c r="E156" s="153" t="s">
        <v>67</v>
      </c>
      <c r="F156" s="127" t="s">
        <v>69</v>
      </c>
    </row>
    <row r="157" spans="1:6" ht="12.75" customHeight="1" x14ac:dyDescent="0.2">
      <c r="A157" s="159"/>
      <c r="B157" s="145"/>
      <c r="C157" s="145"/>
      <c r="D157" s="145"/>
      <c r="E157" s="153"/>
      <c r="F157" s="148" t="s">
        <v>71</v>
      </c>
    </row>
    <row r="158" spans="1:6" ht="28.5" customHeight="1" x14ac:dyDescent="0.2">
      <c r="A158" s="159"/>
      <c r="B158" s="145"/>
      <c r="C158" s="145"/>
      <c r="D158" s="145"/>
      <c r="E158" s="153"/>
      <c r="F158" s="149"/>
    </row>
    <row r="159" spans="1:6" ht="16.5" customHeight="1" x14ac:dyDescent="0.2">
      <c r="A159" s="159"/>
      <c r="B159" s="88" t="s">
        <v>70</v>
      </c>
      <c r="C159" s="88" t="s">
        <v>12</v>
      </c>
      <c r="D159" s="88" t="s">
        <v>97</v>
      </c>
      <c r="E159" s="57" t="s">
        <v>98</v>
      </c>
      <c r="F159" s="128" t="s">
        <v>99</v>
      </c>
    </row>
    <row r="160" spans="1:6" ht="15" x14ac:dyDescent="0.2">
      <c r="A160" s="129" t="s">
        <v>94</v>
      </c>
      <c r="B160" s="6">
        <f>D128</f>
        <v>0</v>
      </c>
      <c r="C160" s="6">
        <f>D65</f>
        <v>0</v>
      </c>
      <c r="D160" s="58">
        <f t="shared" ref="D160:D165" si="10">B160+C160</f>
        <v>0</v>
      </c>
      <c r="E160" s="59">
        <f t="shared" ref="E160:E165" si="11">90-C160</f>
        <v>90</v>
      </c>
      <c r="F160" s="130">
        <f t="shared" ref="F160:F165" si="12">IF(B160=0, 8760, IF(E160/B160*8760&gt;8760, 8760, E160/B160*8760))</f>
        <v>8760</v>
      </c>
    </row>
    <row r="161" spans="1:6" ht="15" x14ac:dyDescent="0.2">
      <c r="A161" s="129" t="s">
        <v>93</v>
      </c>
      <c r="B161" s="6">
        <f>D129</f>
        <v>0</v>
      </c>
      <c r="C161" s="6">
        <f>D66</f>
        <v>0</v>
      </c>
      <c r="D161" s="58">
        <f t="shared" si="10"/>
        <v>0</v>
      </c>
      <c r="E161" s="59">
        <f t="shared" si="11"/>
        <v>90</v>
      </c>
      <c r="F161" s="130">
        <f t="shared" si="12"/>
        <v>8760</v>
      </c>
    </row>
    <row r="162" spans="1:6" ht="15" x14ac:dyDescent="0.2">
      <c r="A162" s="129" t="s">
        <v>1</v>
      </c>
      <c r="B162" s="6">
        <f>D130</f>
        <v>0</v>
      </c>
      <c r="C162" s="6">
        <f>D67</f>
        <v>0</v>
      </c>
      <c r="D162" s="58">
        <f t="shared" si="10"/>
        <v>0</v>
      </c>
      <c r="E162" s="59">
        <f t="shared" si="11"/>
        <v>90</v>
      </c>
      <c r="F162" s="130">
        <f t="shared" si="12"/>
        <v>8760</v>
      </c>
    </row>
    <row r="163" spans="1:6" ht="17.25" x14ac:dyDescent="0.3">
      <c r="A163" s="129" t="s">
        <v>14</v>
      </c>
      <c r="B163" s="6">
        <f>D131</f>
        <v>0</v>
      </c>
      <c r="C163" s="6">
        <f>D68</f>
        <v>0</v>
      </c>
      <c r="D163" s="58">
        <f t="shared" si="10"/>
        <v>0</v>
      </c>
      <c r="E163" s="59">
        <f t="shared" si="11"/>
        <v>90</v>
      </c>
      <c r="F163" s="130">
        <f t="shared" si="12"/>
        <v>8760</v>
      </c>
    </row>
    <row r="164" spans="1:6" ht="17.25" x14ac:dyDescent="0.3">
      <c r="A164" s="129" t="s">
        <v>15</v>
      </c>
      <c r="B164" s="6">
        <f>D132</f>
        <v>0</v>
      </c>
      <c r="C164" s="6">
        <f>D69</f>
        <v>0</v>
      </c>
      <c r="D164" s="58">
        <f t="shared" si="10"/>
        <v>0</v>
      </c>
      <c r="E164" s="59">
        <f t="shared" si="11"/>
        <v>90</v>
      </c>
      <c r="F164" s="130">
        <f t="shared" si="12"/>
        <v>8760</v>
      </c>
    </row>
    <row r="165" spans="1:6" ht="15.75" thickBot="1" x14ac:dyDescent="0.25">
      <c r="A165" s="131" t="s">
        <v>5</v>
      </c>
      <c r="B165" s="132">
        <f>D133</f>
        <v>0</v>
      </c>
      <c r="C165" s="132">
        <f>D70</f>
        <v>0</v>
      </c>
      <c r="D165" s="133">
        <f t="shared" si="10"/>
        <v>0</v>
      </c>
      <c r="E165" s="134">
        <f t="shared" si="11"/>
        <v>90</v>
      </c>
      <c r="F165" s="135">
        <f t="shared" si="12"/>
        <v>8760</v>
      </c>
    </row>
    <row r="166" spans="1:6" ht="21" customHeight="1" thickBot="1" x14ac:dyDescent="0.25">
      <c r="F166" s="41"/>
    </row>
    <row r="167" spans="1:6" ht="33.75" customHeight="1" thickBot="1" x14ac:dyDescent="0.3">
      <c r="A167" s="143" t="s">
        <v>107</v>
      </c>
      <c r="B167" s="144"/>
      <c r="C167" s="54">
        <f>ROUNDDOWN((MIN(F160:F165)),0)</f>
        <v>8760</v>
      </c>
    </row>
    <row r="172" spans="1:6" x14ac:dyDescent="0.2">
      <c r="C172" s="80"/>
    </row>
  </sheetData>
  <mergeCells count="33">
    <mergeCell ref="A14:C14"/>
    <mergeCell ref="A25:A29"/>
    <mergeCell ref="B25:C25"/>
    <mergeCell ref="A73:E73"/>
    <mergeCell ref="D25:E25"/>
    <mergeCell ref="F25:F27"/>
    <mergeCell ref="B28:C28"/>
    <mergeCell ref="D28:E28"/>
    <mergeCell ref="A37:C37"/>
    <mergeCell ref="A48:A51"/>
    <mergeCell ref="C48:C49"/>
    <mergeCell ref="A61:A64"/>
    <mergeCell ref="A87:A90"/>
    <mergeCell ref="C87:C88"/>
    <mergeCell ref="A110:A113"/>
    <mergeCell ref="C110:C111"/>
    <mergeCell ref="F153:F155"/>
    <mergeCell ref="F157:F158"/>
    <mergeCell ref="E153:E155"/>
    <mergeCell ref="E156:E158"/>
    <mergeCell ref="A135:C135"/>
    <mergeCell ref="A137:A140"/>
    <mergeCell ref="D137:D139"/>
    <mergeCell ref="A153:A159"/>
    <mergeCell ref="C153:C155"/>
    <mergeCell ref="D153:D155"/>
    <mergeCell ref="A124:A127"/>
    <mergeCell ref="B125:B126"/>
    <mergeCell ref="C125:C126"/>
    <mergeCell ref="A167:B167"/>
    <mergeCell ref="B156:B158"/>
    <mergeCell ref="C156:C158"/>
    <mergeCell ref="D156:D158"/>
  </mergeCells>
  <phoneticPr fontId="1" type="noConversion"/>
  <pageMargins left="0.75" right="0.75" top="0.86" bottom="1" header="0.5" footer="0.5"/>
  <pageSetup scale="52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8"/>
  <sheetViews>
    <sheetView workbookViewId="0">
      <selection activeCell="C23" sqref="C23"/>
    </sheetView>
  </sheetViews>
  <sheetFormatPr defaultRowHeight="12.75" x14ac:dyDescent="0.2"/>
  <cols>
    <col min="1" max="1" width="36.28515625" customWidth="1"/>
    <col min="2" max="2" width="35.42578125" style="95" customWidth="1"/>
    <col min="3" max="3" width="30.7109375" customWidth="1"/>
    <col min="4" max="4" width="30.28515625" bestFit="1" customWidth="1"/>
    <col min="5" max="5" width="18.5703125" bestFit="1" customWidth="1"/>
    <col min="6" max="6" width="17.28515625" bestFit="1" customWidth="1"/>
  </cols>
  <sheetData>
    <row r="1" spans="1:6" ht="20.25" x14ac:dyDescent="0.3">
      <c r="A1" s="93"/>
      <c r="B1" s="167" t="s">
        <v>124</v>
      </c>
      <c r="C1" s="167"/>
      <c r="D1" s="167"/>
      <c r="E1" s="167"/>
      <c r="F1" s="93"/>
    </row>
    <row r="2" spans="1:6" x14ac:dyDescent="0.2">
      <c r="A2" s="93" t="s">
        <v>0</v>
      </c>
      <c r="B2" s="97" t="s">
        <v>125</v>
      </c>
      <c r="C2" s="98" t="s">
        <v>126</v>
      </c>
      <c r="D2" s="93" t="s">
        <v>127</v>
      </c>
      <c r="E2" s="97" t="s">
        <v>130</v>
      </c>
      <c r="F2" s="97" t="s">
        <v>131</v>
      </c>
    </row>
    <row r="3" spans="1:6" ht="15" x14ac:dyDescent="0.2">
      <c r="A3" s="93" t="s">
        <v>112</v>
      </c>
      <c r="B3" s="97">
        <v>3.17</v>
      </c>
      <c r="C3" s="99">
        <v>4.08</v>
      </c>
      <c r="D3" s="100">
        <v>2.21</v>
      </c>
      <c r="E3" s="97">
        <f>MAX(B3:D3)</f>
        <v>4.08</v>
      </c>
      <c r="F3" s="101">
        <f>E3/$B$18</f>
        <v>1.03675425196233E-2</v>
      </c>
    </row>
    <row r="4" spans="1:6" ht="15" x14ac:dyDescent="0.2">
      <c r="A4" s="93" t="s">
        <v>113</v>
      </c>
      <c r="B4" s="97">
        <v>1.94</v>
      </c>
      <c r="C4" s="99">
        <v>0.84699999999999998</v>
      </c>
      <c r="D4" s="100">
        <v>2.27</v>
      </c>
      <c r="E4" s="97">
        <f t="shared" ref="E4:E14" si="0">MAX(B4:D4)</f>
        <v>2.27</v>
      </c>
      <c r="F4" s="101">
        <f t="shared" ref="F4:F14" si="1">E4/$B$18</f>
        <v>5.7682160587119828E-3</v>
      </c>
    </row>
    <row r="5" spans="1:6" ht="15" x14ac:dyDescent="0.2">
      <c r="A5" s="93" t="s">
        <v>114</v>
      </c>
      <c r="B5" s="97">
        <v>0.38600000000000001</v>
      </c>
      <c r="C5" s="99">
        <v>0.317</v>
      </c>
      <c r="D5" s="100">
        <v>3.72</v>
      </c>
      <c r="E5" s="97">
        <f t="shared" si="0"/>
        <v>3.72</v>
      </c>
      <c r="F5" s="101">
        <f t="shared" si="1"/>
        <v>9.4527593561271259E-3</v>
      </c>
    </row>
    <row r="6" spans="1:6" ht="15" x14ac:dyDescent="0.2">
      <c r="A6" s="93" t="s">
        <v>115</v>
      </c>
      <c r="B6" s="97">
        <v>0.35299999999999998</v>
      </c>
      <c r="C6" s="99">
        <v>0.55700000000000005</v>
      </c>
      <c r="D6" s="100">
        <v>3.51</v>
      </c>
      <c r="E6" s="97">
        <f t="shared" si="0"/>
        <v>3.51</v>
      </c>
      <c r="F6" s="101">
        <f t="shared" si="1"/>
        <v>8.9191358440876903E-3</v>
      </c>
    </row>
    <row r="7" spans="1:6" ht="15" x14ac:dyDescent="0.2">
      <c r="A7" s="93" t="s">
        <v>116</v>
      </c>
      <c r="B7" s="97">
        <v>110</v>
      </c>
      <c r="C7" s="99">
        <v>110</v>
      </c>
      <c r="D7" s="100">
        <v>110</v>
      </c>
      <c r="E7" s="97">
        <f t="shared" si="0"/>
        <v>110</v>
      </c>
      <c r="F7" s="101">
        <f t="shared" si="1"/>
        <v>0.27951707773494189</v>
      </c>
    </row>
    <row r="8" spans="1:6" x14ac:dyDescent="0.2">
      <c r="A8" s="93" t="s">
        <v>117</v>
      </c>
      <c r="B8" s="139">
        <v>5.8799999999999998E-4</v>
      </c>
      <c r="C8" s="139">
        <v>5.8799999999999998E-4</v>
      </c>
      <c r="D8" s="141">
        <v>5.8799999999999998E-4</v>
      </c>
      <c r="E8" s="97">
        <f t="shared" si="0"/>
        <v>5.8799999999999998E-4</v>
      </c>
      <c r="F8" s="101">
        <f t="shared" si="1"/>
        <v>1.4941458337104166E-6</v>
      </c>
    </row>
    <row r="9" spans="1:6" ht="15" x14ac:dyDescent="0.2">
      <c r="A9" s="93" t="s">
        <v>118</v>
      </c>
      <c r="B9" s="97">
        <v>1.64</v>
      </c>
      <c r="C9" s="99">
        <v>1.47</v>
      </c>
      <c r="D9" s="100">
        <v>0.35799999999999998</v>
      </c>
      <c r="E9" s="97">
        <f t="shared" si="0"/>
        <v>1.64</v>
      </c>
      <c r="F9" s="101">
        <f t="shared" si="1"/>
        <v>4.1673455225936787E-3</v>
      </c>
    </row>
    <row r="10" spans="1:6" ht="15" x14ac:dyDescent="0.2">
      <c r="A10" s="93" t="s">
        <v>119</v>
      </c>
      <c r="B10" s="97">
        <v>1.45</v>
      </c>
      <c r="C10" s="99">
        <v>1.25</v>
      </c>
      <c r="D10" s="100">
        <v>0.23</v>
      </c>
      <c r="E10" s="97">
        <f t="shared" si="0"/>
        <v>1.45</v>
      </c>
      <c r="F10" s="101">
        <f t="shared" si="1"/>
        <v>3.6845432974151431E-3</v>
      </c>
    </row>
    <row r="11" spans="1:6" ht="15" x14ac:dyDescent="0.2">
      <c r="A11" s="93" t="s">
        <v>120</v>
      </c>
      <c r="B11" s="97">
        <v>0.12</v>
      </c>
      <c r="C11" s="99">
        <v>0.11799999999999999</v>
      </c>
      <c r="D11" s="100">
        <v>2.9600000000000001E-2</v>
      </c>
      <c r="E11" s="97">
        <f t="shared" si="0"/>
        <v>0.12</v>
      </c>
      <c r="F11" s="101">
        <f t="shared" si="1"/>
        <v>3.0492772116539116E-4</v>
      </c>
    </row>
    <row r="12" spans="1:6" ht="15" x14ac:dyDescent="0.2">
      <c r="A12" s="93" t="s">
        <v>121</v>
      </c>
      <c r="B12" s="139">
        <v>3.8399999999999997E-2</v>
      </c>
      <c r="C12" s="140">
        <v>7.7100000000000004E-5</v>
      </c>
      <c r="D12" s="141">
        <v>9.4999999999999998E-3</v>
      </c>
      <c r="E12" s="97">
        <f t="shared" si="0"/>
        <v>3.8399999999999997E-2</v>
      </c>
      <c r="F12" s="101">
        <f t="shared" si="1"/>
        <v>9.7576870772925163E-5</v>
      </c>
    </row>
    <row r="13" spans="1:6" ht="15" x14ac:dyDescent="0.2">
      <c r="A13" s="93" t="s">
        <v>122</v>
      </c>
      <c r="B13" s="139">
        <f>B12</f>
        <v>3.8399999999999997E-2</v>
      </c>
      <c r="C13" s="140">
        <v>7.7100000000000004E-5</v>
      </c>
      <c r="D13" s="141">
        <v>9.4999999999999998E-3</v>
      </c>
      <c r="E13" s="97">
        <f t="shared" si="0"/>
        <v>3.8399999999999997E-2</v>
      </c>
      <c r="F13" s="101">
        <f t="shared" si="1"/>
        <v>9.7576870772925163E-5</v>
      </c>
    </row>
    <row r="14" spans="1:6" ht="15" x14ac:dyDescent="0.2">
      <c r="A14" s="93" t="s">
        <v>123</v>
      </c>
      <c r="B14" s="139">
        <v>9.9100000000000004E-3</v>
      </c>
      <c r="C14" s="140">
        <v>9.9100000000000004E-3</v>
      </c>
      <c r="D14" s="141">
        <v>9.9100000000000004E-3</v>
      </c>
      <c r="E14" s="97">
        <f t="shared" si="0"/>
        <v>9.9100000000000004E-3</v>
      </c>
      <c r="F14" s="101">
        <f t="shared" si="1"/>
        <v>2.5181947639575221E-5</v>
      </c>
    </row>
    <row r="15" spans="1:6" x14ac:dyDescent="0.2">
      <c r="C15" s="94"/>
      <c r="D15" s="94"/>
    </row>
    <row r="17" spans="1:2" x14ac:dyDescent="0.2">
      <c r="A17" t="s">
        <v>128</v>
      </c>
      <c r="B17" s="95" t="s">
        <v>129</v>
      </c>
    </row>
    <row r="18" spans="1:2" x14ac:dyDescent="0.2">
      <c r="B18" s="95">
        <v>393.53588300000001</v>
      </c>
    </row>
  </sheetData>
  <mergeCells count="1">
    <mergeCell ref="B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Calculations - Hospital GP</vt:lpstr>
      <vt:lpstr>NG - Engine</vt:lpstr>
      <vt:lpstr>'Calculations - Hospital GP'!_Toc264361210</vt:lpstr>
      <vt:lpstr>'Calculations - Hospital GP'!_Toc264361213</vt:lpstr>
      <vt:lpstr>'Calculations - Hospital GP'!_Toc264361215</vt:lpstr>
      <vt:lpstr>'Calculations - Hospital GP'!_Toc264361216</vt:lpstr>
      <vt:lpstr>'Calculations - Hospital GP'!_Toc264361219</vt:lpstr>
      <vt:lpstr>'Calculations - Hospital GP'!Print_Area</vt:lpstr>
    </vt:vector>
  </TitlesOfParts>
  <Company>ADEQ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Paskash</dc:creator>
  <cp:lastModifiedBy>Jennifer Paskash</cp:lastModifiedBy>
  <cp:lastPrinted>2007-08-29T14:44:35Z</cp:lastPrinted>
  <dcterms:created xsi:type="dcterms:W3CDTF">2005-03-16T15:28:51Z</dcterms:created>
  <dcterms:modified xsi:type="dcterms:W3CDTF">2020-02-28T21:38:48Z</dcterms:modified>
</cp:coreProperties>
</file>