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AQD\SIPS\TECHNICAL ANALYSIS UNIT\POINT_SOURCES\ANNUAL_EI_REPORTING\REPORTING_FORMS\MINOR_SOURCE\2020\"/>
    </mc:Choice>
  </mc:AlternateContent>
  <workbookProtection workbookAlgorithmName="SHA-512" workbookHashValue="KuA//PGzkbBct0ZdNhJJPhTa24hJ3sGTXcAeN7wh9OJkBj7RrYB72r3o7i5Zy/i9vcwjSA7gwRj+CCpYd0ieyQ==" workbookSaltValue="BCgj5xQuQrYxGKGEaHTHaQ==" workbookSpinCount="100000" lockStructure="1"/>
  <bookViews>
    <workbookView xWindow="-105" yWindow="60" windowWidth="19095" windowHeight="11595" tabRatio="791" activeTab="1"/>
  </bookViews>
  <sheets>
    <sheet name="README" sheetId="21" r:id="rId1"/>
    <sheet name="1.0 GENERAL FACILITY INFO" sheetId="3" r:id="rId2"/>
    <sheet name="2.1 GENERATORS &amp; BOILERS" sheetId="16" r:id="rId3"/>
    <sheet name="2.2 PERC DRY CLEANING" sheetId="9" r:id="rId4"/>
    <sheet name="2.3 COTTON GIN" sheetId="22" r:id="rId5"/>
    <sheet name="2.4 SOIL VAPOR EXTRACTION" sheetId="7" r:id="rId6"/>
    <sheet name="2.5 AIR CURTAIN INCINERATOR" sheetId="13" r:id="rId7"/>
    <sheet name="2.6 ROCK PRODUCTS" sheetId="17" r:id="rId8"/>
    <sheet name="3.0 MISC EQUIPMENT LIST" sheetId="14" r:id="rId9"/>
    <sheet name="3.1 MISC EMISSIONS" sheetId="15" r:id="rId10"/>
    <sheet name="3.1 MISC EMISSIONS (2)" sheetId="23" r:id="rId11"/>
    <sheet name="4.0 REFERENCES &amp; CALCS" sheetId="4" r:id="rId12"/>
    <sheet name="4.1 CODE TABLE" sheetId="8" state="hidden" r:id="rId13"/>
  </sheets>
  <definedNames>
    <definedName name="DV_BoilerFuelType">'4.1 CODE TABLE'!$F$2:$F$4</definedName>
    <definedName name="DV_GeneratorFuelType">'4.1 CODE TABLE'!$E$2:$E$4</definedName>
    <definedName name="DV_MiscFuelType">'4.1 CODE TABLE'!$K$2:$K$11</definedName>
    <definedName name="_xlnm.Print_Area" localSheetId="1">'1.0 GENERAL FACILITY INFO'!$A$1:$I$54</definedName>
    <definedName name="_xlnm.Print_Area" localSheetId="5">'2.4 SOIL VAPOR EXTRACTION'!$A$1:$I$55</definedName>
    <definedName name="_xlnm.Print_Area" localSheetId="9">'3.1 MISC EMISSIONS'!$A$1:$M$74</definedName>
    <definedName name="_xlnm.Print_Area" localSheetId="10">'3.1 MISC EMISSIONS (2)'!$A$1:$M$80</definedName>
    <definedName name="_xlnm.Print_Area" localSheetId="11">'4.0 REFERENCES &amp; CALCS'!$A$8:$M$357</definedName>
  </definedNames>
  <calcPr calcId="162913"/>
</workbook>
</file>

<file path=xl/calcChain.xml><?xml version="1.0" encoding="utf-8"?>
<calcChain xmlns="http://schemas.openxmlformats.org/spreadsheetml/2006/main">
  <c r="H1" i="3" l="1"/>
  <c r="H263" i="4" l="1"/>
  <c r="H268" i="4" l="1"/>
  <c r="H267" i="4"/>
  <c r="H266" i="4"/>
  <c r="H265" i="4"/>
  <c r="C248" i="4"/>
  <c r="H264" i="4"/>
  <c r="H262" i="4"/>
  <c r="H261" i="4"/>
  <c r="H260" i="4"/>
  <c r="H259" i="4"/>
  <c r="H258" i="4"/>
  <c r="H257" i="4"/>
  <c r="H256" i="4"/>
  <c r="H255" i="4"/>
  <c r="K127" i="4" l="1"/>
  <c r="K128" i="4"/>
  <c r="K129" i="4"/>
  <c r="K130" i="4"/>
  <c r="K126" i="4"/>
  <c r="I306" i="4" l="1"/>
  <c r="I305" i="4"/>
  <c r="I304" i="4"/>
  <c r="H1" i="16" l="1"/>
  <c r="H293" i="4" l="1"/>
  <c r="F293" i="4"/>
  <c r="D293" i="4"/>
  <c r="L1" i="23" l="1"/>
  <c r="L1" i="15"/>
  <c r="H1" i="14"/>
  <c r="H1" i="17"/>
  <c r="H1" i="13"/>
  <c r="H1" i="7"/>
  <c r="H1" i="22"/>
  <c r="H1" i="9"/>
  <c r="C3" i="3" l="1"/>
  <c r="C3" i="14" s="1"/>
  <c r="C3" i="7" l="1"/>
  <c r="C3" i="15"/>
  <c r="C3" i="16"/>
  <c r="C3" i="13"/>
  <c r="C3" i="23"/>
  <c r="C3" i="9"/>
  <c r="C3" i="17"/>
  <c r="C3" i="22"/>
  <c r="D334" i="4"/>
  <c r="D333" i="4"/>
  <c r="D332" i="4"/>
  <c r="D331" i="4"/>
  <c r="D330" i="4"/>
  <c r="D329" i="4"/>
  <c r="C334" i="4"/>
  <c r="C333" i="4"/>
  <c r="C332" i="4"/>
  <c r="C331" i="4"/>
  <c r="C330" i="4"/>
  <c r="C329" i="4"/>
  <c r="F329" i="4" l="1"/>
  <c r="F332" i="4"/>
  <c r="F333" i="4"/>
  <c r="F330" i="4"/>
  <c r="F334" i="4"/>
  <c r="F331" i="4"/>
  <c r="C262" i="4"/>
  <c r="C255" i="4"/>
  <c r="C241" i="4"/>
  <c r="H241" i="4" s="1"/>
  <c r="A262" i="4"/>
  <c r="A255" i="4"/>
  <c r="A248" i="4"/>
  <c r="A241" i="4"/>
  <c r="B234" i="4"/>
  <c r="G53" i="17" l="1"/>
  <c r="H53" i="17"/>
  <c r="I53" i="17"/>
  <c r="C314" i="4"/>
  <c r="E314" i="4" s="1"/>
  <c r="I284" i="4"/>
  <c r="I283" i="4"/>
  <c r="F284" i="4"/>
  <c r="F283" i="4"/>
  <c r="B350" i="4"/>
  <c r="C346" i="4"/>
  <c r="C345" i="4"/>
  <c r="C340" i="4"/>
  <c r="C325" i="4"/>
  <c r="C324" i="4"/>
  <c r="C323" i="4"/>
  <c r="C322" i="4"/>
  <c r="E322" i="4" s="1"/>
  <c r="C321" i="4"/>
  <c r="C320" i="4"/>
  <c r="E320" i="4" s="1"/>
  <c r="E353" i="4" l="1"/>
  <c r="E352" i="4"/>
  <c r="E350" i="4"/>
  <c r="E351" i="4"/>
  <c r="E324" i="4"/>
  <c r="E323" i="4"/>
  <c r="E321" i="4"/>
  <c r="E325" i="4" l="1"/>
  <c r="B226" i="4"/>
  <c r="B221" i="4"/>
  <c r="B216" i="4"/>
  <c r="B211" i="4"/>
  <c r="B206" i="4"/>
  <c r="B201" i="4"/>
  <c r="B196" i="4"/>
  <c r="A226" i="4"/>
  <c r="A221" i="4"/>
  <c r="A216" i="4"/>
  <c r="A211" i="4"/>
  <c r="A206" i="4"/>
  <c r="A201" i="4"/>
  <c r="A196" i="4"/>
  <c r="H226" i="4"/>
  <c r="H221" i="4"/>
  <c r="H216" i="4"/>
  <c r="H211" i="4"/>
  <c r="H206" i="4"/>
  <c r="H201" i="4"/>
  <c r="H196" i="4"/>
  <c r="D227" i="4"/>
  <c r="F227" i="4" s="1"/>
  <c r="D228" i="4"/>
  <c r="F228" i="4" s="1"/>
  <c r="D229" i="4"/>
  <c r="F229" i="4" s="1"/>
  <c r="D230" i="4"/>
  <c r="F230" i="4" s="1"/>
  <c r="D226" i="4"/>
  <c r="F226" i="4" s="1"/>
  <c r="D222" i="4"/>
  <c r="F222" i="4" s="1"/>
  <c r="D223" i="4"/>
  <c r="F223" i="4" s="1"/>
  <c r="D224" i="4"/>
  <c r="F224" i="4" s="1"/>
  <c r="D225" i="4"/>
  <c r="F225" i="4" s="1"/>
  <c r="D221" i="4"/>
  <c r="F221" i="4" s="1"/>
  <c r="D217" i="4"/>
  <c r="F217" i="4" s="1"/>
  <c r="D218" i="4"/>
  <c r="F218" i="4" s="1"/>
  <c r="D219" i="4"/>
  <c r="F219" i="4" s="1"/>
  <c r="D220" i="4"/>
  <c r="F220" i="4" s="1"/>
  <c r="D216" i="4"/>
  <c r="F216" i="4" s="1"/>
  <c r="D212" i="4"/>
  <c r="F212" i="4" s="1"/>
  <c r="D213" i="4"/>
  <c r="F213" i="4" s="1"/>
  <c r="D214" i="4"/>
  <c r="F214" i="4" s="1"/>
  <c r="D215" i="4"/>
  <c r="F215" i="4" s="1"/>
  <c r="D211" i="4"/>
  <c r="F211" i="4" s="1"/>
  <c r="D207" i="4"/>
  <c r="F207" i="4" s="1"/>
  <c r="D208" i="4"/>
  <c r="F208" i="4" s="1"/>
  <c r="D209" i="4"/>
  <c r="F209" i="4" s="1"/>
  <c r="D210" i="4"/>
  <c r="F210" i="4" s="1"/>
  <c r="D206" i="4"/>
  <c r="F206" i="4" s="1"/>
  <c r="D202" i="4"/>
  <c r="F202" i="4" s="1"/>
  <c r="D203" i="4"/>
  <c r="F203" i="4" s="1"/>
  <c r="D204" i="4"/>
  <c r="F204" i="4" s="1"/>
  <c r="D205" i="4"/>
  <c r="F205" i="4" s="1"/>
  <c r="D201" i="4"/>
  <c r="F201" i="4" s="1"/>
  <c r="D196" i="4"/>
  <c r="F196" i="4" s="1"/>
  <c r="D197" i="4"/>
  <c r="F197" i="4" s="1"/>
  <c r="D198" i="4"/>
  <c r="F198" i="4" s="1"/>
  <c r="D199" i="4"/>
  <c r="F199" i="4" s="1"/>
  <c r="D200" i="4"/>
  <c r="F200" i="4" s="1"/>
  <c r="I217" i="4" l="1"/>
  <c r="I214" i="4"/>
  <c r="I212" i="4"/>
  <c r="I204" i="4"/>
  <c r="I207" i="4"/>
  <c r="I219" i="4"/>
  <c r="I196" i="4"/>
  <c r="I197" i="4"/>
  <c r="I228" i="4"/>
  <c r="I229" i="4"/>
  <c r="I218" i="4"/>
  <c r="I208" i="4"/>
  <c r="I201" i="4"/>
  <c r="I198" i="4"/>
  <c r="I200" i="4"/>
  <c r="I199" i="4"/>
  <c r="I226" i="4"/>
  <c r="I230" i="4"/>
  <c r="I227" i="4"/>
  <c r="I223" i="4"/>
  <c r="I224" i="4"/>
  <c r="I221" i="4"/>
  <c r="I225" i="4"/>
  <c r="I222" i="4"/>
  <c r="I220" i="4"/>
  <c r="I216" i="4"/>
  <c r="I213" i="4"/>
  <c r="I215" i="4"/>
  <c r="I211" i="4"/>
  <c r="I209" i="4"/>
  <c r="I205" i="4"/>
  <c r="I210" i="4"/>
  <c r="I206" i="4"/>
  <c r="I203" i="4"/>
  <c r="I202" i="4"/>
  <c r="D305" i="4" l="1"/>
  <c r="K284" i="4"/>
  <c r="H284" i="4"/>
  <c r="C284" i="4"/>
  <c r="E284" i="4" s="1"/>
  <c r="K283" i="4"/>
  <c r="H283" i="4"/>
  <c r="C283" i="4"/>
  <c r="E283" i="4" s="1"/>
  <c r="F305" i="4" l="1"/>
  <c r="C285" i="4"/>
  <c r="F285" i="4"/>
  <c r="I285" i="4"/>
  <c r="K287" i="4" s="1"/>
  <c r="E287" i="4" l="1"/>
  <c r="E286" i="4"/>
  <c r="H287" i="4"/>
  <c r="H288" i="4"/>
  <c r="E288" i="4"/>
  <c r="K288" i="4"/>
  <c r="K285" i="4"/>
  <c r="K286" i="4"/>
  <c r="E285" i="4"/>
  <c r="H285" i="4"/>
  <c r="H286" i="4"/>
  <c r="F346" i="4" l="1"/>
  <c r="F345" i="4"/>
  <c r="E340" i="4"/>
  <c r="H84" i="4" l="1"/>
  <c r="H51" i="16" s="1"/>
  <c r="I84" i="4"/>
  <c r="I51" i="16" s="1"/>
  <c r="A47" i="4" l="1"/>
  <c r="B47" i="4"/>
  <c r="C47" i="4"/>
  <c r="D47" i="4"/>
  <c r="E47" i="4"/>
  <c r="F47" i="4"/>
  <c r="A48" i="4"/>
  <c r="B48" i="4"/>
  <c r="C48" i="4"/>
  <c r="D48" i="4"/>
  <c r="G48" i="4" s="1"/>
  <c r="E48" i="4"/>
  <c r="F48" i="4"/>
  <c r="A49" i="4"/>
  <c r="B49" i="4"/>
  <c r="C49" i="4"/>
  <c r="D49" i="4"/>
  <c r="G49" i="4" s="1"/>
  <c r="E49" i="4"/>
  <c r="F49" i="4"/>
  <c r="A50" i="4"/>
  <c r="B50" i="4"/>
  <c r="C50" i="4"/>
  <c r="D50" i="4"/>
  <c r="G50" i="4" s="1"/>
  <c r="E50" i="4"/>
  <c r="F50" i="4"/>
  <c r="A51" i="4"/>
  <c r="B51" i="4"/>
  <c r="C51" i="4"/>
  <c r="D51" i="4"/>
  <c r="G51" i="4" s="1"/>
  <c r="E51" i="4"/>
  <c r="F51" i="4"/>
  <c r="A52" i="4"/>
  <c r="B52" i="4"/>
  <c r="C52" i="4"/>
  <c r="D52" i="4"/>
  <c r="G52" i="4" s="1"/>
  <c r="E52" i="4"/>
  <c r="F52" i="4"/>
  <c r="A53" i="4"/>
  <c r="B53" i="4"/>
  <c r="C53" i="4"/>
  <c r="D53" i="4"/>
  <c r="G53" i="4" s="1"/>
  <c r="E53" i="4"/>
  <c r="F53" i="4"/>
  <c r="A54" i="4"/>
  <c r="B54" i="4"/>
  <c r="C54" i="4"/>
  <c r="D54" i="4"/>
  <c r="G54" i="4" s="1"/>
  <c r="E54" i="4"/>
  <c r="F54" i="4"/>
  <c r="A55" i="4"/>
  <c r="B55" i="4"/>
  <c r="C55" i="4"/>
  <c r="D55" i="4"/>
  <c r="G55" i="4" s="1"/>
  <c r="E55" i="4"/>
  <c r="F55" i="4"/>
  <c r="A56" i="4"/>
  <c r="B56" i="4"/>
  <c r="C56" i="4"/>
  <c r="D56" i="4"/>
  <c r="G56" i="4" s="1"/>
  <c r="E56" i="4"/>
  <c r="F56" i="4"/>
  <c r="A57" i="4"/>
  <c r="B57" i="4"/>
  <c r="C57" i="4"/>
  <c r="D57" i="4"/>
  <c r="G57" i="4" s="1"/>
  <c r="E57" i="4"/>
  <c r="F57" i="4"/>
  <c r="A58" i="4"/>
  <c r="B58" i="4"/>
  <c r="C58" i="4"/>
  <c r="D58" i="4"/>
  <c r="G58" i="4" s="1"/>
  <c r="E58" i="4"/>
  <c r="F58" i="4"/>
  <c r="A59" i="4"/>
  <c r="B59" i="4"/>
  <c r="C59" i="4"/>
  <c r="D59" i="4"/>
  <c r="G59" i="4" s="1"/>
  <c r="E59" i="4"/>
  <c r="F59" i="4"/>
  <c r="A60" i="4"/>
  <c r="B60" i="4"/>
  <c r="C60" i="4"/>
  <c r="D60" i="4"/>
  <c r="G60" i="4" s="1"/>
  <c r="E60" i="4"/>
  <c r="F60" i="4"/>
  <c r="A61" i="4"/>
  <c r="B61" i="4"/>
  <c r="C61" i="4"/>
  <c r="D61" i="4"/>
  <c r="G61" i="4" s="1"/>
  <c r="E61" i="4"/>
  <c r="F61" i="4"/>
  <c r="A62" i="4"/>
  <c r="B62" i="4"/>
  <c r="C62" i="4"/>
  <c r="D62" i="4"/>
  <c r="G62" i="4" s="1"/>
  <c r="E62" i="4"/>
  <c r="F62" i="4"/>
  <c r="A14" i="4"/>
  <c r="B14" i="4"/>
  <c r="C14" i="4"/>
  <c r="D14" i="4"/>
  <c r="G14" i="4" s="1"/>
  <c r="E14" i="4"/>
  <c r="F14" i="4"/>
  <c r="A15" i="4"/>
  <c r="B15" i="4"/>
  <c r="C15" i="4"/>
  <c r="D15" i="4"/>
  <c r="G15" i="4" s="1"/>
  <c r="E15" i="4"/>
  <c r="F15" i="4"/>
  <c r="A16" i="4"/>
  <c r="B16" i="4"/>
  <c r="C16" i="4"/>
  <c r="D16" i="4"/>
  <c r="G16" i="4" s="1"/>
  <c r="E16" i="4"/>
  <c r="F16" i="4"/>
  <c r="A17" i="4"/>
  <c r="B17" i="4"/>
  <c r="C17" i="4"/>
  <c r="D17" i="4"/>
  <c r="G17" i="4" s="1"/>
  <c r="E17" i="4"/>
  <c r="F17" i="4"/>
  <c r="A18" i="4"/>
  <c r="B18" i="4"/>
  <c r="C18" i="4"/>
  <c r="D18" i="4"/>
  <c r="G18" i="4" s="1"/>
  <c r="E18" i="4"/>
  <c r="F18" i="4"/>
  <c r="A19" i="4"/>
  <c r="B19" i="4"/>
  <c r="C19" i="4"/>
  <c r="D19" i="4"/>
  <c r="G19" i="4" s="1"/>
  <c r="E19" i="4"/>
  <c r="F19" i="4"/>
  <c r="A20" i="4"/>
  <c r="B20" i="4"/>
  <c r="C20" i="4"/>
  <c r="D20" i="4"/>
  <c r="G20" i="4" s="1"/>
  <c r="E20" i="4"/>
  <c r="F20" i="4"/>
  <c r="A21" i="4"/>
  <c r="B21" i="4"/>
  <c r="C21" i="4"/>
  <c r="D21" i="4"/>
  <c r="G21" i="4" s="1"/>
  <c r="E21" i="4"/>
  <c r="F21" i="4"/>
  <c r="A22" i="4"/>
  <c r="B22" i="4"/>
  <c r="C22" i="4"/>
  <c r="D22" i="4"/>
  <c r="G22" i="4" s="1"/>
  <c r="E22" i="4"/>
  <c r="F22" i="4"/>
  <c r="A23" i="4"/>
  <c r="B23" i="4"/>
  <c r="C23" i="4"/>
  <c r="D23" i="4"/>
  <c r="G23" i="4" s="1"/>
  <c r="E23" i="4"/>
  <c r="F23" i="4"/>
  <c r="A24" i="4"/>
  <c r="B24" i="4"/>
  <c r="C24" i="4"/>
  <c r="D24" i="4"/>
  <c r="G24" i="4" s="1"/>
  <c r="E24" i="4"/>
  <c r="F24" i="4"/>
  <c r="A25" i="4"/>
  <c r="B25" i="4"/>
  <c r="C25" i="4"/>
  <c r="D25" i="4"/>
  <c r="G25" i="4" s="1"/>
  <c r="E25" i="4"/>
  <c r="F25" i="4"/>
  <c r="A26" i="4"/>
  <c r="B26" i="4"/>
  <c r="C26" i="4"/>
  <c r="D26" i="4"/>
  <c r="G26" i="4" s="1"/>
  <c r="E26" i="4"/>
  <c r="F26" i="4"/>
  <c r="A27" i="4"/>
  <c r="B27" i="4"/>
  <c r="C27" i="4"/>
  <c r="D27" i="4"/>
  <c r="G27" i="4" s="1"/>
  <c r="E27" i="4"/>
  <c r="F27" i="4"/>
  <c r="A28" i="4"/>
  <c r="B28" i="4"/>
  <c r="C28" i="4"/>
  <c r="D28" i="4"/>
  <c r="G28" i="4" s="1"/>
  <c r="E28" i="4"/>
  <c r="F28" i="4"/>
  <c r="M54" i="4"/>
  <c r="I61" i="4"/>
  <c r="I60" i="4"/>
  <c r="M48" i="4"/>
  <c r="I57" i="4"/>
  <c r="N54" i="4"/>
  <c r="N58" i="4"/>
  <c r="H60" i="4"/>
  <c r="L19" i="4"/>
  <c r="I19" i="4"/>
  <c r="M58" i="4"/>
  <c r="H61" i="4"/>
  <c r="I53" i="4"/>
  <c r="J48" i="4"/>
  <c r="I62" i="4"/>
  <c r="J49" i="4"/>
  <c r="M59" i="4"/>
  <c r="H25" i="4"/>
  <c r="K5" i="23" l="1"/>
  <c r="H5" i="23"/>
  <c r="A5" i="23"/>
  <c r="H18" i="4"/>
  <c r="J58" i="4"/>
  <c r="L20" i="4"/>
  <c r="M55" i="4"/>
  <c r="L26" i="4"/>
  <c r="H48" i="4"/>
  <c r="K27" i="4"/>
  <c r="I55" i="4"/>
  <c r="K52" i="4"/>
  <c r="H22" i="4"/>
  <c r="J57" i="4"/>
  <c r="N49" i="4"/>
  <c r="H49" i="4"/>
  <c r="L62" i="4"/>
  <c r="I49" i="4"/>
  <c r="I20" i="4"/>
  <c r="L21" i="4"/>
  <c r="I18" i="4"/>
  <c r="L28" i="4"/>
  <c r="M50" i="4"/>
  <c r="K19" i="4"/>
  <c r="M56" i="4"/>
  <c r="M22" i="4"/>
  <c r="L50" i="4"/>
  <c r="K21" i="4"/>
  <c r="N56" i="4"/>
  <c r="M61" i="4"/>
  <c r="K59" i="4"/>
  <c r="M25" i="4"/>
  <c r="K18" i="4"/>
  <c r="K61" i="4"/>
  <c r="J50" i="4"/>
  <c r="M52" i="4"/>
  <c r="J16" i="4"/>
  <c r="N52" i="4"/>
  <c r="I54" i="4"/>
  <c r="L14" i="4"/>
  <c r="L57" i="4"/>
  <c r="H20" i="4"/>
  <c r="I24" i="4"/>
  <c r="H27" i="4"/>
  <c r="N48" i="4"/>
  <c r="K17" i="4"/>
  <c r="K26" i="4"/>
  <c r="J54" i="4"/>
  <c r="M18" i="4"/>
  <c r="H23" i="4"/>
  <c r="I27" i="4"/>
  <c r="K58" i="4"/>
  <c r="L22" i="4"/>
  <c r="K57" i="4"/>
  <c r="J14" i="4"/>
  <c r="H59" i="4"/>
  <c r="H19" i="4"/>
  <c r="I15" i="4"/>
  <c r="J25" i="4"/>
  <c r="L54" i="4"/>
  <c r="L49" i="4"/>
  <c r="L27" i="4"/>
  <c r="L56" i="4"/>
  <c r="I58" i="4"/>
  <c r="J28" i="4"/>
  <c r="J17" i="4"/>
  <c r="J22" i="4"/>
  <c r="K22" i="4"/>
  <c r="L48" i="4"/>
  <c r="I25" i="4"/>
  <c r="L25" i="4"/>
  <c r="L17" i="4"/>
  <c r="H26" i="4"/>
  <c r="J18" i="4"/>
  <c r="J59" i="4"/>
  <c r="K53" i="4"/>
  <c r="H14" i="4"/>
  <c r="H28" i="4"/>
  <c r="N59" i="4"/>
  <c r="M19" i="4"/>
  <c r="K55" i="4"/>
  <c r="J21" i="4"/>
  <c r="J24" i="4"/>
  <c r="H16" i="4"/>
  <c r="M17" i="4"/>
  <c r="L61" i="4"/>
  <c r="K48" i="4"/>
  <c r="K56" i="4"/>
  <c r="H21" i="4"/>
  <c r="M27" i="4"/>
  <c r="N53" i="4"/>
  <c r="M26" i="4"/>
  <c r="J55" i="4"/>
  <c r="M57" i="4"/>
  <c r="K28" i="4"/>
  <c r="M24" i="4"/>
  <c r="K51" i="4"/>
  <c r="L52" i="4"/>
  <c r="H50" i="4"/>
  <c r="N60" i="4"/>
  <c r="J62" i="4"/>
  <c r="N62" i="4"/>
  <c r="H56" i="4"/>
  <c r="I51" i="4"/>
  <c r="M51" i="4"/>
  <c r="N51" i="4"/>
  <c r="I21" i="4"/>
  <c r="H52" i="4"/>
  <c r="I48" i="4"/>
  <c r="N61" i="4"/>
  <c r="L59" i="4"/>
  <c r="L15" i="4"/>
  <c r="L55" i="4"/>
  <c r="J51" i="4"/>
  <c r="K25" i="4"/>
  <c r="N50" i="4"/>
  <c r="K15" i="4"/>
  <c r="L53" i="4"/>
  <c r="M23" i="4"/>
  <c r="J53" i="4"/>
  <c r="H62" i="4"/>
  <c r="L23" i="4"/>
  <c r="L24" i="4"/>
  <c r="K62" i="4"/>
  <c r="H58" i="4"/>
  <c r="J60" i="4"/>
  <c r="L16" i="4"/>
  <c r="J15" i="4"/>
  <c r="I23" i="4"/>
  <c r="J20" i="4"/>
  <c r="J26" i="4"/>
  <c r="H51" i="4"/>
  <c r="L51" i="4"/>
  <c r="I26" i="4"/>
  <c r="J61" i="4"/>
  <c r="M62" i="4"/>
  <c r="N57" i="4"/>
  <c r="M15" i="4"/>
  <c r="N55" i="4"/>
  <c r="J23" i="4"/>
  <c r="K14" i="4"/>
  <c r="K54" i="4"/>
  <c r="H15" i="4"/>
  <c r="K24" i="4"/>
  <c r="M16" i="4"/>
  <c r="J52" i="4"/>
  <c r="I56" i="4"/>
  <c r="H55" i="4"/>
  <c r="L58" i="4"/>
  <c r="I17" i="4"/>
  <c r="M28" i="4"/>
  <c r="H53" i="4"/>
  <c r="I22" i="4"/>
  <c r="K60" i="4"/>
  <c r="J56" i="4"/>
  <c r="I59" i="4"/>
  <c r="I52" i="4"/>
  <c r="J19" i="4"/>
  <c r="H24" i="4"/>
  <c r="K20" i="4"/>
  <c r="M53" i="4"/>
  <c r="M60" i="4"/>
  <c r="I50" i="4"/>
  <c r="K50" i="4"/>
  <c r="I28" i="4"/>
  <c r="L18" i="4"/>
  <c r="M20" i="4"/>
  <c r="J27" i="4"/>
  <c r="K49" i="4"/>
  <c r="M49" i="4"/>
  <c r="L60" i="4"/>
  <c r="M21" i="4"/>
  <c r="K23" i="4"/>
  <c r="H57" i="4"/>
  <c r="E78" i="4" l="1"/>
  <c r="B78" i="4"/>
  <c r="D78" i="4"/>
  <c r="F78" i="4"/>
  <c r="C78" i="4"/>
  <c r="G78" i="4"/>
  <c r="D43" i="4"/>
  <c r="D84" i="4" s="1"/>
  <c r="D51" i="16" s="1"/>
  <c r="F43" i="4"/>
  <c r="C110" i="4"/>
  <c r="C109" i="4"/>
  <c r="C108" i="4"/>
  <c r="C107" i="4"/>
  <c r="C106" i="4"/>
  <c r="C105" i="4"/>
  <c r="C104" i="4"/>
  <c r="C103" i="4"/>
  <c r="C102" i="4"/>
  <c r="C101" i="4"/>
  <c r="C100" i="4"/>
  <c r="C99" i="4"/>
  <c r="C98" i="4"/>
  <c r="B51" i="22"/>
  <c r="C51" i="22"/>
  <c r="D51" i="22"/>
  <c r="E51" i="22"/>
  <c r="F51" i="22"/>
  <c r="G51" i="22"/>
  <c r="H51" i="22"/>
  <c r="I51" i="22"/>
  <c r="H17" i="4"/>
  <c r="I16" i="4"/>
  <c r="M14" i="4"/>
  <c r="H54" i="4"/>
  <c r="K16" i="4"/>
  <c r="I14" i="4"/>
  <c r="A78" i="4" l="1"/>
  <c r="E43" i="4"/>
  <c r="E84" i="4" s="1"/>
  <c r="E51" i="16" s="1"/>
  <c r="G43" i="4"/>
  <c r="G84" i="4" s="1"/>
  <c r="G51" i="16" s="1"/>
  <c r="A43" i="4"/>
  <c r="B43" i="4"/>
  <c r="B84" i="4" s="1"/>
  <c r="B51" i="16" s="1"/>
  <c r="C43" i="4"/>
  <c r="C84" i="4" s="1"/>
  <c r="C51" i="16" s="1"/>
  <c r="F84" i="4"/>
  <c r="F51" i="16" s="1"/>
  <c r="B98" i="4"/>
  <c r="C116" i="4"/>
  <c r="B110" i="4"/>
  <c r="B109" i="4"/>
  <c r="B108" i="4"/>
  <c r="B107" i="4"/>
  <c r="B106" i="4"/>
  <c r="B105" i="4"/>
  <c r="B104" i="4"/>
  <c r="B103" i="4"/>
  <c r="B102" i="4"/>
  <c r="B101" i="4"/>
  <c r="B100" i="4"/>
  <c r="B99" i="4"/>
  <c r="A84" i="4" l="1"/>
  <c r="A51" i="16" s="1"/>
  <c r="F108" i="4"/>
  <c r="E116" i="4"/>
  <c r="F99" i="4"/>
  <c r="F109" i="4"/>
  <c r="F98" i="4"/>
  <c r="F101" i="4"/>
  <c r="F103" i="4"/>
  <c r="F105" i="4"/>
  <c r="F107" i="4"/>
  <c r="F100" i="4"/>
  <c r="F102" i="4"/>
  <c r="F104" i="4"/>
  <c r="F106" i="4"/>
  <c r="F110" i="4"/>
  <c r="H5" i="22"/>
  <c r="F5" i="22"/>
  <c r="A5" i="22"/>
  <c r="A120" i="4" l="1"/>
  <c r="A51" i="22" s="1"/>
  <c r="H47" i="13" l="1"/>
  <c r="I47" i="13"/>
  <c r="F309" i="4" l="1"/>
  <c r="F308" i="4"/>
  <c r="F310" i="4"/>
  <c r="D310" i="4"/>
  <c r="D308" i="4"/>
  <c r="D309" i="4"/>
  <c r="A126" i="4"/>
  <c r="A54" i="7"/>
  <c r="B54" i="7"/>
  <c r="C54" i="7"/>
  <c r="D54" i="7"/>
  <c r="F54" i="7"/>
  <c r="H54" i="7"/>
  <c r="H36" i="3" s="1"/>
  <c r="I54" i="7"/>
  <c r="I36" i="3" s="1"/>
  <c r="K5" i="15"/>
  <c r="H5" i="15"/>
  <c r="A5" i="15"/>
  <c r="H5" i="14"/>
  <c r="F5" i="14"/>
  <c r="A5" i="14"/>
  <c r="H5" i="17"/>
  <c r="F5" i="17"/>
  <c r="A5" i="17"/>
  <c r="H5" i="13"/>
  <c r="F5" i="13"/>
  <c r="A5" i="13"/>
  <c r="H5" i="9"/>
  <c r="F5" i="9"/>
  <c r="A5" i="9"/>
  <c r="H5" i="7"/>
  <c r="F5" i="7"/>
  <c r="A5" i="7"/>
  <c r="H5" i="16"/>
  <c r="F5" i="16"/>
  <c r="A5" i="16"/>
  <c r="H297" i="4" l="1"/>
  <c r="H298" i="4"/>
  <c r="H299" i="4"/>
  <c r="H300" i="4"/>
  <c r="F299" i="4"/>
  <c r="F297" i="4"/>
  <c r="F298" i="4"/>
  <c r="F300" i="4"/>
  <c r="D296" i="4"/>
  <c r="D297" i="4"/>
  <c r="D298" i="4"/>
  <c r="D299" i="4"/>
  <c r="D300" i="4"/>
  <c r="D357" i="4" l="1"/>
  <c r="E357" i="4"/>
  <c r="E53" i="17" s="1"/>
  <c r="C357" i="4"/>
  <c r="C53" i="17" s="1"/>
  <c r="F357" i="4"/>
  <c r="F53" i="17" s="1"/>
  <c r="D53" i="17"/>
  <c r="H296" i="4"/>
  <c r="A357" i="4" s="1"/>
  <c r="F296" i="4"/>
  <c r="B357" i="4" l="1"/>
  <c r="B53" i="17" s="1"/>
  <c r="A53" i="17"/>
  <c r="H249" i="4"/>
  <c r="A272" i="4" s="1"/>
  <c r="B272" i="4" s="1"/>
  <c r="H250" i="4"/>
  <c r="F272" i="4" s="1"/>
  <c r="H251" i="4"/>
  <c r="C272" i="4" s="1"/>
  <c r="H252" i="4"/>
  <c r="D272" i="4" s="1"/>
  <c r="H253" i="4"/>
  <c r="E272" i="4" s="1"/>
  <c r="H254" i="4"/>
  <c r="G272" i="4" s="1"/>
  <c r="H248" i="4"/>
  <c r="H242" i="4"/>
  <c r="H243" i="4"/>
  <c r="H244" i="4"/>
  <c r="H245" i="4"/>
  <c r="H246" i="4"/>
  <c r="H247" i="4"/>
  <c r="H191" i="4"/>
  <c r="H186" i="4"/>
  <c r="H181" i="4"/>
  <c r="H176" i="4"/>
  <c r="H171" i="4"/>
  <c r="H166" i="4"/>
  <c r="H161" i="4"/>
  <c r="H156" i="4"/>
  <c r="H151" i="4"/>
  <c r="H146" i="4"/>
  <c r="H141" i="4"/>
  <c r="H136" i="4"/>
  <c r="H131" i="4"/>
  <c r="D191" i="4"/>
  <c r="F191" i="4" s="1"/>
  <c r="D192" i="4"/>
  <c r="D193" i="4"/>
  <c r="F193" i="4" s="1"/>
  <c r="D194" i="4"/>
  <c r="F194" i="4" s="1"/>
  <c r="D195" i="4"/>
  <c r="F195" i="4" s="1"/>
  <c r="D186" i="4"/>
  <c r="D187" i="4"/>
  <c r="F187" i="4" s="1"/>
  <c r="D188" i="4"/>
  <c r="D189" i="4"/>
  <c r="F189" i="4" s="1"/>
  <c r="D190" i="4"/>
  <c r="D181" i="4"/>
  <c r="F181" i="4" s="1"/>
  <c r="D182" i="4"/>
  <c r="F182" i="4" s="1"/>
  <c r="D183" i="4"/>
  <c r="F183" i="4" s="1"/>
  <c r="D184" i="4"/>
  <c r="F184" i="4" s="1"/>
  <c r="D185" i="4"/>
  <c r="F185" i="4" s="1"/>
  <c r="D176" i="4"/>
  <c r="F176" i="4" s="1"/>
  <c r="D177" i="4"/>
  <c r="F177" i="4" s="1"/>
  <c r="D178" i="4"/>
  <c r="F178" i="4" s="1"/>
  <c r="D179" i="4"/>
  <c r="F179" i="4" s="1"/>
  <c r="D180" i="4"/>
  <c r="F180" i="4" s="1"/>
  <c r="D171" i="4"/>
  <c r="F171" i="4" s="1"/>
  <c r="D172" i="4"/>
  <c r="F172" i="4" s="1"/>
  <c r="D173" i="4"/>
  <c r="F173" i="4" s="1"/>
  <c r="D174" i="4"/>
  <c r="F174" i="4" s="1"/>
  <c r="D175" i="4"/>
  <c r="F175" i="4" s="1"/>
  <c r="D166" i="4"/>
  <c r="F166" i="4" s="1"/>
  <c r="D167" i="4"/>
  <c r="F167" i="4" s="1"/>
  <c r="D168" i="4"/>
  <c r="F168" i="4" s="1"/>
  <c r="D169" i="4"/>
  <c r="F169" i="4" s="1"/>
  <c r="D170" i="4"/>
  <c r="F170" i="4" s="1"/>
  <c r="D161" i="4"/>
  <c r="F161" i="4" s="1"/>
  <c r="D162" i="4"/>
  <c r="F162" i="4" s="1"/>
  <c r="D163" i="4"/>
  <c r="F163" i="4" s="1"/>
  <c r="D164" i="4"/>
  <c r="F164" i="4" s="1"/>
  <c r="D165" i="4"/>
  <c r="F165" i="4" s="1"/>
  <c r="D156" i="4"/>
  <c r="F156" i="4" s="1"/>
  <c r="D157" i="4"/>
  <c r="F157" i="4" s="1"/>
  <c r="D158" i="4"/>
  <c r="F158" i="4" s="1"/>
  <c r="D159" i="4"/>
  <c r="F159" i="4" s="1"/>
  <c r="D160" i="4"/>
  <c r="F160" i="4" s="1"/>
  <c r="D151" i="4"/>
  <c r="F151" i="4" s="1"/>
  <c r="D152" i="4"/>
  <c r="F152" i="4" s="1"/>
  <c r="D153" i="4"/>
  <c r="F153" i="4" s="1"/>
  <c r="D154" i="4"/>
  <c r="F154" i="4" s="1"/>
  <c r="D155" i="4"/>
  <c r="F155" i="4" s="1"/>
  <c r="D146" i="4"/>
  <c r="F146" i="4" s="1"/>
  <c r="D147" i="4"/>
  <c r="F147" i="4" s="1"/>
  <c r="D148" i="4"/>
  <c r="F148" i="4" s="1"/>
  <c r="D149" i="4"/>
  <c r="F149" i="4" s="1"/>
  <c r="D150" i="4"/>
  <c r="F150" i="4" s="1"/>
  <c r="D141" i="4"/>
  <c r="F141" i="4" s="1"/>
  <c r="D142" i="4"/>
  <c r="F142" i="4" s="1"/>
  <c r="D143" i="4"/>
  <c r="F143" i="4" s="1"/>
  <c r="D144" i="4"/>
  <c r="F144" i="4" s="1"/>
  <c r="D145" i="4"/>
  <c r="F145" i="4" s="1"/>
  <c r="D136" i="4"/>
  <c r="F136" i="4" s="1"/>
  <c r="D137" i="4"/>
  <c r="F137" i="4" s="1"/>
  <c r="D138" i="4"/>
  <c r="F138" i="4" s="1"/>
  <c r="D139" i="4"/>
  <c r="F139" i="4" s="1"/>
  <c r="D140" i="4"/>
  <c r="F140" i="4" s="1"/>
  <c r="D131" i="4"/>
  <c r="F131" i="4" s="1"/>
  <c r="D132" i="4"/>
  <c r="F132" i="4" s="1"/>
  <c r="D133" i="4"/>
  <c r="F133" i="4" s="1"/>
  <c r="D134" i="4"/>
  <c r="F134" i="4" s="1"/>
  <c r="D135" i="4"/>
  <c r="F135" i="4" s="1"/>
  <c r="A191" i="4"/>
  <c r="A186" i="4"/>
  <c r="A181" i="4"/>
  <c r="A176" i="4"/>
  <c r="A171" i="4"/>
  <c r="A166" i="4"/>
  <c r="A161" i="4"/>
  <c r="A156" i="4"/>
  <c r="A151" i="4"/>
  <c r="A146" i="4"/>
  <c r="A141" i="4"/>
  <c r="A136" i="4"/>
  <c r="A131" i="4"/>
  <c r="G32" i="9"/>
  <c r="B91" i="4" s="1"/>
  <c r="D91" i="4" s="1"/>
  <c r="D35" i="9" s="1"/>
  <c r="D32" i="9"/>
  <c r="B191" i="4"/>
  <c r="B186" i="4"/>
  <c r="B181" i="4"/>
  <c r="B176" i="4"/>
  <c r="B171" i="4"/>
  <c r="B166" i="4"/>
  <c r="B161" i="4"/>
  <c r="B156" i="4"/>
  <c r="B151" i="4"/>
  <c r="B146" i="4"/>
  <c r="B141" i="4"/>
  <c r="B136" i="4"/>
  <c r="B131" i="4"/>
  <c r="H126" i="4"/>
  <c r="B126" i="4"/>
  <c r="D126" i="4"/>
  <c r="F126" i="4" s="1"/>
  <c r="D127" i="4"/>
  <c r="F127" i="4" s="1"/>
  <c r="D128" i="4"/>
  <c r="F128" i="4" s="1"/>
  <c r="D129" i="4"/>
  <c r="F129" i="4" s="1"/>
  <c r="D130" i="4"/>
  <c r="F130" i="4" s="1"/>
  <c r="I126" i="4" l="1"/>
  <c r="E47" i="13"/>
  <c r="F190" i="4"/>
  <c r="I190" i="4" s="1"/>
  <c r="F186" i="4"/>
  <c r="I186" i="4" s="1"/>
  <c r="F192" i="4"/>
  <c r="I192" i="4" s="1"/>
  <c r="F188" i="4"/>
  <c r="I188" i="4" s="1"/>
  <c r="D47" i="13"/>
  <c r="D36" i="3" s="1"/>
  <c r="C47" i="13"/>
  <c r="C36" i="3" s="1"/>
  <c r="G47" i="13"/>
  <c r="F47" i="13"/>
  <c r="F36" i="3" s="1"/>
  <c r="I151" i="4"/>
  <c r="I189" i="4"/>
  <c r="I154" i="4"/>
  <c r="I159" i="4"/>
  <c r="I175" i="4"/>
  <c r="I171" i="4"/>
  <c r="I130" i="4"/>
  <c r="I187" i="4"/>
  <c r="I153" i="4"/>
  <c r="I173" i="4"/>
  <c r="I158" i="4"/>
  <c r="I180" i="4"/>
  <c r="I157" i="4"/>
  <c r="I161" i="4"/>
  <c r="I181" i="4"/>
  <c r="I156" i="4"/>
  <c r="I178" i="4"/>
  <c r="I127" i="4"/>
  <c r="I163" i="4"/>
  <c r="I195" i="4"/>
  <c r="I193" i="4"/>
  <c r="I160" i="4"/>
  <c r="I162" i="4"/>
  <c r="I176" i="4"/>
  <c r="I179" i="4"/>
  <c r="I166" i="4"/>
  <c r="I128" i="4"/>
  <c r="I169" i="4"/>
  <c r="I168" i="4"/>
  <c r="I182" i="4"/>
  <c r="I194" i="4"/>
  <c r="I129" i="4"/>
  <c r="I170" i="4"/>
  <c r="I184" i="4"/>
  <c r="I177" i="4"/>
  <c r="I167" i="4"/>
  <c r="I185" i="4"/>
  <c r="I149" i="4"/>
  <c r="I191" i="4"/>
  <c r="I174" i="4"/>
  <c r="I152" i="4"/>
  <c r="I172" i="4"/>
  <c r="I183" i="4"/>
  <c r="I164" i="4"/>
  <c r="I165" i="4"/>
  <c r="I134" i="4"/>
  <c r="I140" i="4"/>
  <c r="I136" i="4"/>
  <c r="I142" i="4"/>
  <c r="I148" i="4"/>
  <c r="I133" i="4"/>
  <c r="I139" i="4"/>
  <c r="I145" i="4"/>
  <c r="I141" i="4"/>
  <c r="I147" i="4"/>
  <c r="I132" i="4"/>
  <c r="I138" i="4"/>
  <c r="I144" i="4"/>
  <c r="I150" i="4"/>
  <c r="I146" i="4"/>
  <c r="I135" i="4"/>
  <c r="I131" i="4"/>
  <c r="I137" i="4"/>
  <c r="I143" i="4"/>
  <c r="I155" i="4"/>
  <c r="A47" i="13" l="1"/>
  <c r="A36" i="3" s="1"/>
  <c r="B47" i="13"/>
  <c r="B36" i="3" s="1"/>
  <c r="E234" i="4"/>
  <c r="E54" i="7" s="1"/>
  <c r="E36" i="3" s="1"/>
  <c r="G234" i="4"/>
  <c r="G54" i="7" s="1"/>
  <c r="G36" i="3" s="1"/>
</calcChain>
</file>

<file path=xl/comments1.xml><?xml version="1.0" encoding="utf-8"?>
<comments xmlns="http://schemas.openxmlformats.org/spreadsheetml/2006/main">
  <authors>
    <author>Michael Burton</author>
  </authors>
  <commentList>
    <comment ref="H1" authorId="0" shapeId="0">
      <text>
        <r>
          <rPr>
            <b/>
            <sz val="8"/>
            <color indexed="81"/>
            <rFont val="Tahoma"/>
            <family val="2"/>
          </rPr>
          <t>ADEQ:</t>
        </r>
        <r>
          <rPr>
            <sz val="8"/>
            <color indexed="81"/>
            <rFont val="Tahoma"/>
            <family val="2"/>
          </rPr>
          <t xml:space="preserve">
</t>
        </r>
        <r>
          <rPr>
            <b/>
            <sz val="8"/>
            <color indexed="81"/>
            <rFont val="Tahoma"/>
            <family val="2"/>
          </rPr>
          <t>Reporting Year</t>
        </r>
        <r>
          <rPr>
            <sz val="8"/>
            <color indexed="81"/>
            <rFont val="Tahoma"/>
            <family val="2"/>
          </rPr>
          <t xml:space="preserve">
The information reported in this form should cover all activity and operations that occurred during the calendar year in this cell.</t>
        </r>
      </text>
    </comment>
  </commentList>
</comments>
</file>

<file path=xl/comments10.xml><?xml version="1.0" encoding="utf-8"?>
<comments xmlns="http://schemas.openxmlformats.org/spreadsheetml/2006/main">
  <authors>
    <author>Michael Burton</author>
  </authors>
  <commentList>
    <comment ref="L1" authorId="0" shapeId="0">
      <text>
        <r>
          <rPr>
            <b/>
            <sz val="8"/>
            <color indexed="81"/>
            <rFont val="Tahoma"/>
            <family val="2"/>
          </rPr>
          <t xml:space="preserve">ADEQ:
Reporting Year
</t>
        </r>
        <r>
          <rPr>
            <sz val="8"/>
            <color indexed="81"/>
            <rFont val="Tahoma"/>
            <family val="2"/>
          </rPr>
          <t>The information reported in this form should cover all activity and operations that occurred during the calendar year in this cell.</t>
        </r>
      </text>
    </comment>
    <comment ref="A7" authorId="0" shapeId="0">
      <text>
        <r>
          <rPr>
            <b/>
            <sz val="8"/>
            <color indexed="81"/>
            <rFont val="Tahoma"/>
            <family val="2"/>
          </rPr>
          <t>Michael Burton:</t>
        </r>
        <r>
          <rPr>
            <sz val="8"/>
            <color indexed="81"/>
            <rFont val="Tahoma"/>
            <family val="2"/>
          </rPr>
          <t xml:space="preserve">
Provide a general description of the equipment (boiler, generator, etc).</t>
        </r>
      </text>
    </comment>
    <comment ref="D7" authorId="0" shapeId="0">
      <text>
        <r>
          <rPr>
            <b/>
            <sz val="8"/>
            <color indexed="81"/>
            <rFont val="Tahoma"/>
            <family val="2"/>
          </rPr>
          <t>Michael Burton:</t>
        </r>
        <r>
          <rPr>
            <sz val="8"/>
            <color indexed="81"/>
            <rFont val="Tahoma"/>
            <family val="2"/>
          </rPr>
          <t xml:space="preserve">
If annual process rate is unknown, you may use the design capacity of the equipment.</t>
        </r>
      </text>
    </comment>
    <comment ref="G7" authorId="0" shapeId="0">
      <text>
        <r>
          <rPr>
            <b/>
            <sz val="8"/>
            <color indexed="81"/>
            <rFont val="Tahoma"/>
            <family val="2"/>
          </rPr>
          <t>Michael Burton:</t>
        </r>
        <r>
          <rPr>
            <sz val="8"/>
            <color indexed="81"/>
            <rFont val="Tahoma"/>
            <family val="2"/>
          </rPr>
          <t xml:space="preserve">
Each piece of equipment should have a separate line for each different pollutant which it is capable of generating.
</t>
        </r>
      </text>
    </comment>
    <comment ref="H7" authorId="0" shapeId="0">
      <text>
        <r>
          <rPr>
            <b/>
            <sz val="8"/>
            <color indexed="81"/>
            <rFont val="Tahoma"/>
            <family val="2"/>
          </rPr>
          <t>Michael Burton:</t>
        </r>
        <r>
          <rPr>
            <sz val="8"/>
            <color indexed="81"/>
            <rFont val="Tahoma"/>
            <family val="2"/>
          </rPr>
          <t xml:space="preserve">
Emission factors can be found in AP-42:
http://www.epa.gov/ttnchie1/ap42/
Or by seaching through EPA's WebFIRE site:
http://cfpub.epa.gov/webfire/</t>
        </r>
      </text>
    </comment>
    <comment ref="M7" authorId="0" shapeId="0">
      <text>
        <r>
          <rPr>
            <b/>
            <sz val="8"/>
            <color indexed="81"/>
            <rFont val="Tahoma"/>
            <family val="2"/>
          </rPr>
          <t>Michael Burton:</t>
        </r>
        <r>
          <rPr>
            <sz val="8"/>
            <color indexed="81"/>
            <rFont val="Tahoma"/>
            <family val="2"/>
          </rPr>
          <t xml:space="preserve">
This column will not automatically calculate.  
Please be sure that the units of the emission factor correspond to the throughput units for the equipment.</t>
        </r>
      </text>
    </comment>
    <comment ref="A39" authorId="0" shapeId="0">
      <text>
        <r>
          <rPr>
            <b/>
            <sz val="8"/>
            <color indexed="81"/>
            <rFont val="Tahoma"/>
            <family val="2"/>
          </rPr>
          <t>Michael Burton:</t>
        </r>
        <r>
          <rPr>
            <sz val="8"/>
            <color indexed="81"/>
            <rFont val="Tahoma"/>
            <family val="2"/>
          </rPr>
          <t xml:space="preserve">
Provide a general description of the equipment (boiler, generator, etc).</t>
        </r>
      </text>
    </comment>
    <comment ref="D39" authorId="0" shapeId="0">
      <text>
        <r>
          <rPr>
            <b/>
            <sz val="8"/>
            <color indexed="81"/>
            <rFont val="Tahoma"/>
            <family val="2"/>
          </rPr>
          <t>Michael Burton:</t>
        </r>
        <r>
          <rPr>
            <sz val="8"/>
            <color indexed="81"/>
            <rFont val="Tahoma"/>
            <family val="2"/>
          </rPr>
          <t xml:space="preserve">
If annual process rate is unknown, you may use the design capacity of the equipment.</t>
        </r>
      </text>
    </comment>
    <comment ref="G39" authorId="0" shapeId="0">
      <text>
        <r>
          <rPr>
            <b/>
            <sz val="8"/>
            <color indexed="81"/>
            <rFont val="Tahoma"/>
            <family val="2"/>
          </rPr>
          <t>Michael Burton:</t>
        </r>
        <r>
          <rPr>
            <sz val="8"/>
            <color indexed="81"/>
            <rFont val="Tahoma"/>
            <family val="2"/>
          </rPr>
          <t xml:space="preserve">
Each piece of equipment should have a separate line for each different pollutant which it is capable of generating.
</t>
        </r>
      </text>
    </comment>
    <comment ref="H39" authorId="0" shapeId="0">
      <text>
        <r>
          <rPr>
            <b/>
            <sz val="8"/>
            <color indexed="81"/>
            <rFont val="Tahoma"/>
            <family val="2"/>
          </rPr>
          <t>Michael Burton:</t>
        </r>
        <r>
          <rPr>
            <sz val="8"/>
            <color indexed="81"/>
            <rFont val="Tahoma"/>
            <family val="2"/>
          </rPr>
          <t xml:space="preserve">
Emission factors can be found in AP-42:
http://www.epa.gov/ttnchie1/ap42/
Or by seaching through EPA's WebFIRE site:
http://cfpub.epa.gov/webfire/</t>
        </r>
      </text>
    </comment>
    <comment ref="M39" authorId="0" shapeId="0">
      <text>
        <r>
          <rPr>
            <b/>
            <sz val="8"/>
            <color indexed="81"/>
            <rFont val="Tahoma"/>
            <family val="2"/>
          </rPr>
          <t>Michael Burton:</t>
        </r>
        <r>
          <rPr>
            <sz val="8"/>
            <color indexed="81"/>
            <rFont val="Tahoma"/>
            <family val="2"/>
          </rPr>
          <t xml:space="preserve">
This column will not automatically calculate.  
Please be sure that the units of the emission factor correspond to the throughput units for the equipment.</t>
        </r>
      </text>
    </comment>
  </commentList>
</comments>
</file>

<file path=xl/comments11.xml><?xml version="1.0" encoding="utf-8"?>
<comments xmlns="http://schemas.openxmlformats.org/spreadsheetml/2006/main">
  <authors>
    <author>Michael Burton</author>
  </authors>
  <commentList>
    <comment ref="L1" authorId="0" shapeId="0">
      <text>
        <r>
          <rPr>
            <b/>
            <sz val="8"/>
            <color indexed="81"/>
            <rFont val="Tahoma"/>
            <family val="2"/>
          </rPr>
          <t>ADEQ:
Reporting Year</t>
        </r>
        <r>
          <rPr>
            <sz val="8"/>
            <color indexed="81"/>
            <rFont val="Tahoma"/>
            <family val="2"/>
          </rPr>
          <t xml:space="preserve">
The information reported in this form should cover all activity and operations that occurred during the calendar year in this cell.</t>
        </r>
      </text>
    </comment>
    <comment ref="A7" authorId="0" shapeId="0">
      <text>
        <r>
          <rPr>
            <b/>
            <sz val="8"/>
            <color indexed="81"/>
            <rFont val="Tahoma"/>
            <family val="2"/>
          </rPr>
          <t>Michael Burton:</t>
        </r>
        <r>
          <rPr>
            <sz val="8"/>
            <color indexed="81"/>
            <rFont val="Tahoma"/>
            <family val="2"/>
          </rPr>
          <t xml:space="preserve">
Provide a general description of the equipment (boiler, generator, etc).</t>
        </r>
      </text>
    </comment>
    <comment ref="D7" authorId="0" shapeId="0">
      <text>
        <r>
          <rPr>
            <b/>
            <sz val="8"/>
            <color indexed="81"/>
            <rFont val="Tahoma"/>
            <family val="2"/>
          </rPr>
          <t>Michael Burton:</t>
        </r>
        <r>
          <rPr>
            <sz val="8"/>
            <color indexed="81"/>
            <rFont val="Tahoma"/>
            <family val="2"/>
          </rPr>
          <t xml:space="preserve">
If annual process rate is unknown, you may use the design capacity of the equipment.</t>
        </r>
      </text>
    </comment>
    <comment ref="G7" authorId="0" shapeId="0">
      <text>
        <r>
          <rPr>
            <b/>
            <sz val="8"/>
            <color indexed="81"/>
            <rFont val="Tahoma"/>
            <family val="2"/>
          </rPr>
          <t>Michael Burton:</t>
        </r>
        <r>
          <rPr>
            <sz val="8"/>
            <color indexed="81"/>
            <rFont val="Tahoma"/>
            <family val="2"/>
          </rPr>
          <t xml:space="preserve">
Each piece of equipment should have a separate line for each different pollutant which it is capable of generating.
</t>
        </r>
      </text>
    </comment>
    <comment ref="H7" authorId="0" shapeId="0">
      <text>
        <r>
          <rPr>
            <b/>
            <sz val="8"/>
            <color indexed="81"/>
            <rFont val="Tahoma"/>
            <family val="2"/>
          </rPr>
          <t>Michael Burton:</t>
        </r>
        <r>
          <rPr>
            <sz val="8"/>
            <color indexed="81"/>
            <rFont val="Tahoma"/>
            <family val="2"/>
          </rPr>
          <t xml:space="preserve">
Emission factors can be found in AP-42:
http://www.epa.gov/ttnchie1/ap42/
Or by seaching through EPA's WebFIRE site:
http://cfpub.epa.gov/webfire/</t>
        </r>
      </text>
    </comment>
    <comment ref="M7" authorId="0" shapeId="0">
      <text>
        <r>
          <rPr>
            <b/>
            <sz val="8"/>
            <color indexed="81"/>
            <rFont val="Tahoma"/>
            <family val="2"/>
          </rPr>
          <t>Michael Burton:</t>
        </r>
        <r>
          <rPr>
            <sz val="8"/>
            <color indexed="81"/>
            <rFont val="Tahoma"/>
            <family val="2"/>
          </rPr>
          <t xml:space="preserve">
This column will not automatically calculate.  
Please be sure that the units of the emission factor correspond to the throughput units for the equipment.</t>
        </r>
      </text>
    </comment>
    <comment ref="A39" authorId="0" shapeId="0">
      <text>
        <r>
          <rPr>
            <b/>
            <sz val="8"/>
            <color indexed="81"/>
            <rFont val="Tahoma"/>
            <family val="2"/>
          </rPr>
          <t>Michael Burton:</t>
        </r>
        <r>
          <rPr>
            <sz val="8"/>
            <color indexed="81"/>
            <rFont val="Tahoma"/>
            <family val="2"/>
          </rPr>
          <t xml:space="preserve">
Provide a general description of the equipment (boiler, generator, etc).</t>
        </r>
      </text>
    </comment>
    <comment ref="D39" authorId="0" shapeId="0">
      <text>
        <r>
          <rPr>
            <b/>
            <sz val="8"/>
            <color indexed="81"/>
            <rFont val="Tahoma"/>
            <family val="2"/>
          </rPr>
          <t>Michael Burton:</t>
        </r>
        <r>
          <rPr>
            <sz val="8"/>
            <color indexed="81"/>
            <rFont val="Tahoma"/>
            <family val="2"/>
          </rPr>
          <t xml:space="preserve">
If annual process rate is unknown, you may use the design capacity of the equipment.</t>
        </r>
      </text>
    </comment>
    <comment ref="G39" authorId="0" shapeId="0">
      <text>
        <r>
          <rPr>
            <b/>
            <sz val="8"/>
            <color indexed="81"/>
            <rFont val="Tahoma"/>
            <family val="2"/>
          </rPr>
          <t>Michael Burton:</t>
        </r>
        <r>
          <rPr>
            <sz val="8"/>
            <color indexed="81"/>
            <rFont val="Tahoma"/>
            <family val="2"/>
          </rPr>
          <t xml:space="preserve">
Each piece of equipment should have a separate line for each different pollutant which it is capable of generating.
</t>
        </r>
      </text>
    </comment>
    <comment ref="H39" authorId="0" shapeId="0">
      <text>
        <r>
          <rPr>
            <b/>
            <sz val="8"/>
            <color indexed="81"/>
            <rFont val="Tahoma"/>
            <family val="2"/>
          </rPr>
          <t>Michael Burton:</t>
        </r>
        <r>
          <rPr>
            <sz val="8"/>
            <color indexed="81"/>
            <rFont val="Tahoma"/>
            <family val="2"/>
          </rPr>
          <t xml:space="preserve">
Emission factors can be found in AP-42:
http://www.epa.gov/ttnchie1/ap42/
Or by seaching through EPA's WebFIRE site:
http://cfpub.epa.gov/webfire/</t>
        </r>
      </text>
    </comment>
    <comment ref="M39" authorId="0" shapeId="0">
      <text>
        <r>
          <rPr>
            <b/>
            <sz val="8"/>
            <color indexed="81"/>
            <rFont val="Tahoma"/>
            <family val="2"/>
          </rPr>
          <t>Michael Burton:</t>
        </r>
        <r>
          <rPr>
            <sz val="8"/>
            <color indexed="81"/>
            <rFont val="Tahoma"/>
            <family val="2"/>
          </rPr>
          <t xml:space="preserve">
This column will not automatically calculate.  
Please be sure that the units of the emission factor correspond to the throughput units for the equipment.</t>
        </r>
      </text>
    </comment>
  </commentList>
</comments>
</file>

<file path=xl/comments12.xml><?xml version="1.0" encoding="utf-8"?>
<comments xmlns="http://schemas.openxmlformats.org/spreadsheetml/2006/main">
  <authors>
    <author>Michael Burton</author>
  </authors>
  <commentList>
    <comment ref="A42" authorId="0" shapeId="0">
      <text>
        <r>
          <rPr>
            <b/>
            <sz val="8"/>
            <color indexed="81"/>
            <rFont val="Tahoma"/>
            <family val="2"/>
          </rPr>
          <t>Michael Burton:</t>
        </r>
        <r>
          <rPr>
            <sz val="8"/>
            <color indexed="81"/>
            <rFont val="Tahoma"/>
            <family val="2"/>
          </rPr>
          <t xml:space="preserve">
</t>
        </r>
        <r>
          <rPr>
            <sz val="9"/>
            <color indexed="81"/>
            <rFont val="Tahoma"/>
            <family val="2"/>
          </rPr>
          <t>Per AP 42 Table 3.3-1 all particulate emissions are assumed to be ≤ 1 μm in size.</t>
        </r>
      </text>
    </comment>
    <comment ref="B42" authorId="0" shapeId="0">
      <text>
        <r>
          <rPr>
            <b/>
            <sz val="8"/>
            <color indexed="81"/>
            <rFont val="Tahoma"/>
            <family val="2"/>
          </rPr>
          <t>Michael Burton:</t>
        </r>
        <r>
          <rPr>
            <sz val="8"/>
            <color indexed="81"/>
            <rFont val="Tahoma"/>
            <family val="2"/>
          </rPr>
          <t xml:space="preserve">
</t>
        </r>
        <r>
          <rPr>
            <sz val="9"/>
            <color indexed="81"/>
            <rFont val="Tahoma"/>
            <family val="2"/>
          </rPr>
          <t xml:space="preserve">Per AP 42 Table 3.3-1 all particulate emissions are assumed to be </t>
        </r>
        <r>
          <rPr>
            <sz val="9"/>
            <color indexed="81"/>
            <rFont val="Calibri"/>
            <family val="2"/>
          </rPr>
          <t>≤</t>
        </r>
        <r>
          <rPr>
            <sz val="9"/>
            <color indexed="81"/>
            <rFont val="Tahoma"/>
            <family val="2"/>
          </rPr>
          <t xml:space="preserve"> 1</t>
        </r>
        <r>
          <rPr>
            <sz val="6.8"/>
            <color indexed="81"/>
            <rFont val="Tahoma"/>
            <family val="2"/>
          </rPr>
          <t xml:space="preserve"> </t>
        </r>
        <r>
          <rPr>
            <sz val="9"/>
            <color indexed="81"/>
            <rFont val="Calibri"/>
            <family val="2"/>
          </rPr>
          <t>μm in size.</t>
        </r>
      </text>
    </comment>
    <comment ref="A124" authorId="0" shapeId="0">
      <text>
        <r>
          <rPr>
            <b/>
            <sz val="8"/>
            <color indexed="81"/>
            <rFont val="Tahoma"/>
            <family val="2"/>
          </rPr>
          <t>Michael Burton:</t>
        </r>
        <r>
          <rPr>
            <sz val="8"/>
            <color indexed="81"/>
            <rFont val="Tahoma"/>
            <family val="2"/>
          </rPr>
          <t xml:space="preserve">
http://www.epa.gov/ttnatw01/orig189.html</t>
        </r>
      </text>
    </comment>
    <comment ref="F125" authorId="0" shapeId="0">
      <text>
        <r>
          <rPr>
            <b/>
            <sz val="8"/>
            <color indexed="81"/>
            <rFont val="Tahoma"/>
            <family val="2"/>
          </rPr>
          <t xml:space="preserve">ADEQ:
</t>
        </r>
        <r>
          <rPr>
            <sz val="8"/>
            <color indexed="81"/>
            <rFont val="Tahoma"/>
            <family val="2"/>
          </rPr>
          <t>Maximum Concentration = [Effluent Concentration (ppm by vol)] x [molecular weight] / 24.04
"Molecular weight/24.04" is a conversion factor for ppm by volume to milligrams (AP-42, Appendix A, "Conversion Factors for Common Air Pollution Measures", Page A-27)</t>
        </r>
      </text>
    </comment>
    <comment ref="B234" authorId="0" shapeId="0">
      <text>
        <r>
          <rPr>
            <b/>
            <sz val="8"/>
            <color indexed="81"/>
            <rFont val="Tahoma"/>
            <family val="2"/>
          </rPr>
          <t>Michael Burton:</t>
        </r>
        <r>
          <rPr>
            <sz val="8"/>
            <color indexed="81"/>
            <rFont val="Tahoma"/>
            <family val="2"/>
          </rPr>
          <t xml:space="preserve">
Assume PM2.5 = PM10</t>
        </r>
      </text>
    </comment>
    <comment ref="B272" authorId="0" shapeId="0">
      <text>
        <r>
          <rPr>
            <b/>
            <sz val="8"/>
            <color indexed="81"/>
            <rFont val="Tahoma"/>
            <family val="2"/>
          </rPr>
          <t>Michael Burton:</t>
        </r>
        <r>
          <rPr>
            <sz val="8"/>
            <color indexed="81"/>
            <rFont val="Tahoma"/>
            <family val="2"/>
          </rPr>
          <t xml:space="preserve">
Assume PM2.5 = PM10</t>
        </r>
      </text>
    </comment>
    <comment ref="F305" authorId="0" shapeId="0">
      <text>
        <r>
          <rPr>
            <b/>
            <sz val="8"/>
            <color indexed="81"/>
            <rFont val="Tahoma"/>
            <family val="2"/>
          </rPr>
          <t>Michael Burton:</t>
        </r>
        <r>
          <rPr>
            <sz val="8"/>
            <color indexed="81"/>
            <rFont val="Tahoma"/>
            <family val="2"/>
          </rPr>
          <t xml:space="preserve">
Assume all asphalt that is loaded-out is also put into a silo first.</t>
        </r>
      </text>
    </comment>
    <comment ref="E345" authorId="0" shapeId="0">
      <text>
        <r>
          <rPr>
            <b/>
            <sz val="8"/>
            <color indexed="81"/>
            <rFont val="Tahoma"/>
            <family val="2"/>
          </rPr>
          <t>Michael Burton:</t>
        </r>
        <r>
          <rPr>
            <sz val="8"/>
            <color indexed="81"/>
            <rFont val="Tahoma"/>
            <family val="2"/>
          </rPr>
          <t xml:space="preserve">
This emission factor assumes storage of each pile for entire year (8760 hours).  Original emission factor 0.00005 lbs/hour/pile.</t>
        </r>
      </text>
    </comment>
  </commentList>
</comments>
</file>

<file path=xl/comments2.xml><?xml version="1.0" encoding="utf-8"?>
<comments xmlns="http://schemas.openxmlformats.org/spreadsheetml/2006/main">
  <authors>
    <author>Michael Burton</author>
  </authors>
  <commentList>
    <comment ref="H1" authorId="0" shapeId="0">
      <text>
        <r>
          <rPr>
            <b/>
            <sz val="8"/>
            <color indexed="81"/>
            <rFont val="Tahoma"/>
            <family val="2"/>
          </rPr>
          <t xml:space="preserve">ADEQ:
Reporting Year
</t>
        </r>
        <r>
          <rPr>
            <sz val="8"/>
            <color indexed="81"/>
            <rFont val="Tahoma"/>
            <family val="2"/>
          </rPr>
          <t>The information reported in this form should cover all activity and operations that occurred during the calendar year in this cell.</t>
        </r>
      </text>
    </comment>
    <comment ref="F4" authorId="0" shapeId="0">
      <text>
        <r>
          <rPr>
            <b/>
            <sz val="8"/>
            <color indexed="81"/>
            <rFont val="Tahoma"/>
            <family val="2"/>
          </rPr>
          <t>ADEQ:</t>
        </r>
        <r>
          <rPr>
            <sz val="8"/>
            <color indexed="81"/>
            <rFont val="Tahoma"/>
            <family val="2"/>
          </rPr>
          <t xml:space="preserve">
The Place ID is a number assigned by ADEQ.</t>
        </r>
      </text>
    </comment>
    <comment ref="H4" authorId="0" shapeId="0">
      <text>
        <r>
          <rPr>
            <b/>
            <sz val="8"/>
            <color indexed="81"/>
            <rFont val="Tahoma"/>
            <family val="2"/>
          </rPr>
          <t>ADEQ:</t>
        </r>
        <r>
          <rPr>
            <sz val="8"/>
            <color indexed="81"/>
            <rFont val="Tahoma"/>
            <family val="2"/>
          </rPr>
          <t xml:space="preserve">
The Permit# or LTF# is a number assigned by ADEQ. </t>
        </r>
      </text>
    </comment>
    <comment ref="A6" authorId="0" shapeId="0">
      <text>
        <r>
          <rPr>
            <b/>
            <sz val="8"/>
            <color indexed="81"/>
            <rFont val="Tahoma"/>
            <family val="2"/>
          </rPr>
          <t>Michael Burton:</t>
        </r>
        <r>
          <rPr>
            <sz val="8"/>
            <color indexed="81"/>
            <rFont val="Tahoma"/>
            <family val="2"/>
          </rPr>
          <t xml:space="preserve">
If your facility is portable, put "Portable" here.
</t>
        </r>
      </text>
    </comment>
    <comment ref="F8" authorId="0" shapeId="0">
      <text>
        <r>
          <rPr>
            <b/>
            <sz val="8"/>
            <color indexed="81"/>
            <rFont val="Tahoma"/>
            <family val="2"/>
          </rPr>
          <t>Michael Burton:</t>
        </r>
        <r>
          <rPr>
            <sz val="8"/>
            <color indexed="81"/>
            <rFont val="Tahoma"/>
            <family val="2"/>
          </rPr>
          <t xml:space="preserve">
If available, please enter as decimal degrees.</t>
        </r>
      </text>
    </comment>
    <comment ref="H8" authorId="0" shapeId="0">
      <text>
        <r>
          <rPr>
            <b/>
            <sz val="8"/>
            <color indexed="81"/>
            <rFont val="Tahoma"/>
            <family val="2"/>
          </rPr>
          <t>Michael Burton:</t>
        </r>
        <r>
          <rPr>
            <sz val="8"/>
            <color indexed="81"/>
            <rFont val="Tahoma"/>
            <family val="2"/>
          </rPr>
          <t xml:space="preserve">
If available, please enter as decimal degrees.</t>
        </r>
      </text>
    </comment>
    <comment ref="E12" authorId="0" shapeId="0">
      <text>
        <r>
          <rPr>
            <b/>
            <sz val="8"/>
            <color indexed="81"/>
            <rFont val="Tahoma"/>
            <family val="2"/>
          </rPr>
          <t>Michael Burton:</t>
        </r>
        <r>
          <rPr>
            <sz val="8"/>
            <color indexed="81"/>
            <rFont val="Tahoma"/>
            <family val="2"/>
          </rPr>
          <t xml:space="preserve">
North American Industrial Classification System.  A six (6) digit code that represents the economic activity performed at the facility.  You can look up the NAICS code for your facility at:
http://www.census.gov/eos/www/naics/</t>
        </r>
      </text>
    </comment>
    <comment ref="A14" authorId="0" shapeId="0">
      <text>
        <r>
          <rPr>
            <b/>
            <sz val="8"/>
            <color indexed="81"/>
            <rFont val="Tahoma"/>
            <family val="2"/>
          </rPr>
          <t>Michael Burton:</t>
        </r>
        <r>
          <rPr>
            <sz val="8"/>
            <color indexed="81"/>
            <rFont val="Tahoma"/>
            <family val="2"/>
          </rPr>
          <t xml:space="preserve">
Please check off each form that you complete.  It is only necessary to complete forms for equipment that is located at your facility.
Clicking on the name will take you directly to that worksheet.</t>
        </r>
      </text>
    </comment>
    <comment ref="A34" authorId="0" shapeId="0">
      <text>
        <r>
          <rPr>
            <b/>
            <sz val="8"/>
            <color indexed="81"/>
            <rFont val="Tahoma"/>
            <family val="2"/>
          </rPr>
          <t>Michael Burton:</t>
        </r>
        <r>
          <rPr>
            <sz val="8"/>
            <color indexed="81"/>
            <rFont val="Tahoma"/>
            <family val="2"/>
          </rPr>
          <t xml:space="preserve">
These are the annual emission totals for your facility.  They will auto-populate based on the data you enter in the various forms.  Each form will also show a summary of the emissions specific to that particular process.</t>
        </r>
      </text>
    </comment>
    <comment ref="A43" authorId="0" shapeId="0">
      <text>
        <r>
          <rPr>
            <b/>
            <sz val="8"/>
            <color indexed="81"/>
            <rFont val="Tahoma"/>
            <family val="2"/>
          </rPr>
          <t>Michael Burton:</t>
        </r>
        <r>
          <rPr>
            <sz val="8"/>
            <color indexed="81"/>
            <rFont val="Tahoma"/>
            <family val="2"/>
          </rPr>
          <t xml:space="preserve">
The inventory will not be accepted unless it is signed by a Responsible Official.</t>
        </r>
      </text>
    </comment>
  </commentList>
</comments>
</file>

<file path=xl/comments3.xml><?xml version="1.0" encoding="utf-8"?>
<comments xmlns="http://schemas.openxmlformats.org/spreadsheetml/2006/main">
  <authors>
    <author>Michael Burton</author>
  </authors>
  <commentList>
    <comment ref="H1" authorId="0" shapeId="0">
      <text>
        <r>
          <rPr>
            <b/>
            <sz val="8"/>
            <color indexed="81"/>
            <rFont val="Tahoma"/>
            <family val="2"/>
          </rPr>
          <t xml:space="preserve">ADEQ:
Reporting Year
</t>
        </r>
        <r>
          <rPr>
            <sz val="8"/>
            <color indexed="81"/>
            <rFont val="Tahoma"/>
            <family val="2"/>
          </rPr>
          <t xml:space="preserve">The information reported in this form should cover all activity and operations that occurred during the calendar year in this cell.
</t>
        </r>
      </text>
    </comment>
    <comment ref="F7" authorId="0" shapeId="0">
      <text>
        <r>
          <rPr>
            <b/>
            <sz val="8"/>
            <color indexed="81"/>
            <rFont val="Tahoma"/>
            <family val="2"/>
          </rPr>
          <t>Michael Burton:</t>
        </r>
        <r>
          <rPr>
            <sz val="8"/>
            <color indexed="81"/>
            <rFont val="Tahoma"/>
            <family val="2"/>
          </rPr>
          <t xml:space="preserve">
In order for the auto-calcualtion to work you MUST select a fuel type from the drop-down list.</t>
        </r>
      </text>
    </comment>
    <comment ref="F24" authorId="0" shapeId="0">
      <text>
        <r>
          <rPr>
            <b/>
            <sz val="8"/>
            <color indexed="81"/>
            <rFont val="Tahoma"/>
            <family val="2"/>
          </rPr>
          <t>Michael Burton:</t>
        </r>
        <r>
          <rPr>
            <sz val="8"/>
            <color indexed="81"/>
            <rFont val="Tahoma"/>
            <family val="2"/>
          </rPr>
          <t xml:space="preserve">
In order for the auto-calcualtion to work you MUST select a fuel type from the drop-down list.</t>
        </r>
      </text>
    </comment>
  </commentList>
</comments>
</file>

<file path=xl/comments4.xml><?xml version="1.0" encoding="utf-8"?>
<comments xmlns="http://schemas.openxmlformats.org/spreadsheetml/2006/main">
  <authors>
    <author>Michael Burton</author>
  </authors>
  <commentList>
    <comment ref="H1" authorId="0" shapeId="0">
      <text>
        <r>
          <rPr>
            <b/>
            <sz val="8"/>
            <color indexed="81"/>
            <rFont val="Tahoma"/>
            <family val="2"/>
          </rPr>
          <t>ADEQ:
Reporting Year</t>
        </r>
        <r>
          <rPr>
            <sz val="8"/>
            <color indexed="81"/>
            <rFont val="Tahoma"/>
            <family val="2"/>
          </rPr>
          <t xml:space="preserve">
The information reported in this form should cover all activity and operations that occurred during the calendar year in this cell.</t>
        </r>
      </text>
    </comment>
  </commentList>
</comments>
</file>

<file path=xl/comments5.xml><?xml version="1.0" encoding="utf-8"?>
<comments xmlns="http://schemas.openxmlformats.org/spreadsheetml/2006/main">
  <authors>
    <author>Michael Burton</author>
  </authors>
  <commentList>
    <comment ref="H1" authorId="0" shapeId="0">
      <text>
        <r>
          <rPr>
            <b/>
            <sz val="8"/>
            <color indexed="81"/>
            <rFont val="Tahoma"/>
            <family val="2"/>
          </rPr>
          <t xml:space="preserve">ADEQ:
Reporting Year
</t>
        </r>
        <r>
          <rPr>
            <sz val="8"/>
            <color indexed="81"/>
            <rFont val="Tahoma"/>
            <family val="2"/>
          </rPr>
          <t>The information reported in this form should cover all activity and operations that occurred during the calendar year in this cell.</t>
        </r>
      </text>
    </comment>
  </commentList>
</comments>
</file>

<file path=xl/comments6.xml><?xml version="1.0" encoding="utf-8"?>
<comments xmlns="http://schemas.openxmlformats.org/spreadsheetml/2006/main">
  <authors>
    <author>Michael Burton</author>
  </authors>
  <commentList>
    <comment ref="H1" authorId="0" shapeId="0">
      <text>
        <r>
          <rPr>
            <b/>
            <sz val="8"/>
            <color indexed="81"/>
            <rFont val="Tahoma"/>
            <family val="2"/>
          </rPr>
          <t xml:space="preserve">ADEQ:
Reporting Year
</t>
        </r>
        <r>
          <rPr>
            <sz val="8"/>
            <color indexed="81"/>
            <rFont val="Tahoma"/>
            <family val="2"/>
          </rPr>
          <t>The information reported in this form should cover all activity and operations that occurred during the calendar year in this cell.</t>
        </r>
      </text>
    </comment>
  </commentList>
</comments>
</file>

<file path=xl/comments7.xml><?xml version="1.0" encoding="utf-8"?>
<comments xmlns="http://schemas.openxmlformats.org/spreadsheetml/2006/main">
  <authors>
    <author>Michael Burton</author>
  </authors>
  <commentList>
    <comment ref="H1" authorId="0" shapeId="0">
      <text>
        <r>
          <rPr>
            <b/>
            <sz val="8"/>
            <color indexed="81"/>
            <rFont val="Tahoma"/>
            <family val="2"/>
          </rPr>
          <t xml:space="preserve">ADEQ:
Reporting Year
</t>
        </r>
        <r>
          <rPr>
            <sz val="8"/>
            <color indexed="81"/>
            <rFont val="Tahoma"/>
            <family val="2"/>
          </rPr>
          <t>The information reported in this form should cover all activity and operations that occurred during the calendar year in this cell.</t>
        </r>
      </text>
    </comment>
  </commentList>
</comments>
</file>

<file path=xl/comments8.xml><?xml version="1.0" encoding="utf-8"?>
<comments xmlns="http://schemas.openxmlformats.org/spreadsheetml/2006/main">
  <authors>
    <author>Michael Burton</author>
  </authors>
  <commentList>
    <comment ref="H1" authorId="0" shapeId="0">
      <text>
        <r>
          <rPr>
            <b/>
            <sz val="8"/>
            <color indexed="81"/>
            <rFont val="Tahoma"/>
            <family val="2"/>
          </rPr>
          <t>ADEQ:
Reporting Year</t>
        </r>
        <r>
          <rPr>
            <sz val="8"/>
            <color indexed="81"/>
            <rFont val="Tahoma"/>
            <family val="2"/>
          </rPr>
          <t xml:space="preserve">
The information reported in this form should cover all activity and operations that occurred during the calendar year in this cell.</t>
        </r>
      </text>
    </comment>
    <comment ref="G7" authorId="0" shapeId="0">
      <text>
        <r>
          <rPr>
            <b/>
            <sz val="8"/>
            <color indexed="81"/>
            <rFont val="Tahoma"/>
            <family val="2"/>
          </rPr>
          <t>Michael Burton:</t>
        </r>
        <r>
          <rPr>
            <sz val="8"/>
            <color indexed="81"/>
            <rFont val="Tahoma"/>
            <family val="2"/>
          </rPr>
          <t xml:space="preserve">
Select from the drop-down menu the fuel used in your drum dryer.</t>
        </r>
      </text>
    </comment>
    <comment ref="H7" authorId="0" shapeId="0">
      <text>
        <r>
          <rPr>
            <b/>
            <sz val="8"/>
            <color indexed="81"/>
            <rFont val="Tahoma"/>
            <family val="2"/>
          </rPr>
          <t>Michael Burton:</t>
        </r>
        <r>
          <rPr>
            <sz val="8"/>
            <color indexed="81"/>
            <rFont val="Tahoma"/>
            <family val="2"/>
          </rPr>
          <t xml:space="preserve">
Select your control device from the drop-down menu.</t>
        </r>
      </text>
    </comment>
    <comment ref="D10" authorId="0" shapeId="0">
      <text>
        <r>
          <rPr>
            <b/>
            <sz val="8"/>
            <color indexed="81"/>
            <rFont val="Tahoma"/>
            <family val="2"/>
          </rPr>
          <t>Michael Burton:</t>
        </r>
        <r>
          <rPr>
            <sz val="8"/>
            <color indexed="81"/>
            <rFont val="Tahoma"/>
            <family val="2"/>
          </rPr>
          <t xml:space="preserve">
Use the following units when reporting fule usage:
Natural Gas - cubic feet
LPG - gallons
Diesel/Fuel Oil #2 - gallons</t>
        </r>
      </text>
    </comment>
    <comment ref="G10" authorId="0" shapeId="0">
      <text>
        <r>
          <rPr>
            <b/>
            <sz val="8"/>
            <color indexed="81"/>
            <rFont val="Tahoma"/>
            <family val="2"/>
          </rPr>
          <t>Michael Burton:</t>
        </r>
        <r>
          <rPr>
            <sz val="8"/>
            <color indexed="81"/>
            <rFont val="Tahoma"/>
            <family val="2"/>
          </rPr>
          <t xml:space="preserve">
Select from the drop-down menu the fuel used in your asphalt cement heater.</t>
        </r>
      </text>
    </comment>
    <comment ref="H20" authorId="0" shapeId="0">
      <text>
        <r>
          <rPr>
            <b/>
            <sz val="8"/>
            <color indexed="81"/>
            <rFont val="Tahoma"/>
            <family val="2"/>
          </rPr>
          <t>Michael Burton:</t>
        </r>
        <r>
          <rPr>
            <sz val="8"/>
            <color indexed="81"/>
            <rFont val="Tahoma"/>
            <family val="2"/>
          </rPr>
          <t xml:space="preserve">
How much material was put into feed hoppers during the reporting year?
Enter total tons of material placed into </t>
        </r>
        <r>
          <rPr>
            <b/>
            <sz val="8"/>
            <color indexed="81"/>
            <rFont val="Tahoma"/>
            <family val="2"/>
          </rPr>
          <t>ALL</t>
        </r>
        <r>
          <rPr>
            <sz val="8"/>
            <color indexed="81"/>
            <rFont val="Tahoma"/>
            <family val="2"/>
          </rPr>
          <t xml:space="preserve"> feed hoppers throughout the entire year.</t>
        </r>
      </text>
    </comment>
    <comment ref="C22" authorId="0" shapeId="0">
      <text>
        <r>
          <rPr>
            <b/>
            <sz val="8"/>
            <color indexed="81"/>
            <rFont val="Tahoma"/>
            <family val="2"/>
          </rPr>
          <t>Michael Burton:</t>
        </r>
        <r>
          <rPr>
            <sz val="8"/>
            <color indexed="81"/>
            <rFont val="Tahoma"/>
            <family val="2"/>
          </rPr>
          <t xml:space="preserve">
How much material was crushed during the reporting year?
Enter total tons of material processed through </t>
        </r>
        <r>
          <rPr>
            <b/>
            <sz val="8"/>
            <color indexed="81"/>
            <rFont val="Tahoma"/>
            <family val="2"/>
          </rPr>
          <t>ALL</t>
        </r>
        <r>
          <rPr>
            <sz val="8"/>
            <color indexed="81"/>
            <rFont val="Tahoma"/>
            <family val="2"/>
          </rPr>
          <t xml:space="preserve"> crushers throughout the entire year.</t>
        </r>
      </text>
    </comment>
    <comment ref="H22" authorId="0" shapeId="0">
      <text>
        <r>
          <rPr>
            <b/>
            <sz val="8"/>
            <color indexed="81"/>
            <rFont val="Tahoma"/>
            <family val="2"/>
          </rPr>
          <t>Michael Burton:</t>
        </r>
        <r>
          <rPr>
            <sz val="8"/>
            <color indexed="81"/>
            <rFont val="Tahoma"/>
            <family val="2"/>
          </rPr>
          <t xml:space="preserve">
How much material did you screen in the reporting year?
Enter total tons of material processed through </t>
        </r>
        <r>
          <rPr>
            <b/>
            <sz val="8"/>
            <color indexed="81"/>
            <rFont val="Tahoma"/>
            <family val="2"/>
          </rPr>
          <t>ALL</t>
        </r>
        <r>
          <rPr>
            <sz val="8"/>
            <color indexed="81"/>
            <rFont val="Tahoma"/>
            <family val="2"/>
          </rPr>
          <t xml:space="preserve"> screens (except fine screens) throughout the entire year.</t>
        </r>
      </text>
    </comment>
    <comment ref="C24" authorId="0" shapeId="0">
      <text>
        <r>
          <rPr>
            <b/>
            <sz val="8"/>
            <color indexed="81"/>
            <rFont val="Tahoma"/>
            <family val="2"/>
          </rPr>
          <t>Michael Burton:</t>
        </r>
        <r>
          <rPr>
            <sz val="8"/>
            <color indexed="81"/>
            <rFont val="Tahoma"/>
            <family val="2"/>
          </rPr>
          <t xml:space="preserve">
How much material was fine screened during the reporting year?
Enter total tons of material processed through </t>
        </r>
        <r>
          <rPr>
            <b/>
            <sz val="8"/>
            <color indexed="81"/>
            <rFont val="Tahoma"/>
            <family val="2"/>
          </rPr>
          <t>ALL</t>
        </r>
        <r>
          <rPr>
            <sz val="8"/>
            <color indexed="81"/>
            <rFont val="Tahoma"/>
            <family val="2"/>
          </rPr>
          <t xml:space="preserve"> fine screens throughout the entire year.</t>
        </r>
      </text>
    </comment>
    <comment ref="H24" authorId="0" shapeId="0">
      <text>
        <r>
          <rPr>
            <b/>
            <sz val="8"/>
            <color indexed="81"/>
            <rFont val="Tahoma"/>
            <family val="2"/>
          </rPr>
          <t>Michael Burton:</t>
        </r>
        <r>
          <rPr>
            <sz val="8"/>
            <color indexed="81"/>
            <rFont val="Tahoma"/>
            <family val="2"/>
          </rPr>
          <t xml:space="preserve">
How much material was stacked during the reporting year?
Enter total tons of material stacked throughout the entire year.</t>
        </r>
      </text>
    </comment>
    <comment ref="C26" authorId="0" shapeId="0">
      <text>
        <r>
          <rPr>
            <b/>
            <sz val="8"/>
            <color indexed="81"/>
            <rFont val="Tahoma"/>
            <family val="2"/>
          </rPr>
          <t>Michael Burton:</t>
        </r>
        <r>
          <rPr>
            <sz val="8"/>
            <color indexed="81"/>
            <rFont val="Tahoma"/>
            <family val="2"/>
          </rPr>
          <t xml:space="preserve">
The emission factor for transfer point emissions is in units of lbs per ton of material per transfer point.  Therefore, in order to estimate the emissions from transfer points we need to know the amount of material that passes through each transfer point.
Use the 7 categories to group transfer points that process the same (or close to the same) amount of material. 
</t>
        </r>
      </text>
    </comment>
    <comment ref="E26" authorId="0" shapeId="0">
      <text>
        <r>
          <rPr>
            <b/>
            <sz val="8"/>
            <color indexed="81"/>
            <rFont val="Tahoma"/>
            <family val="2"/>
          </rPr>
          <t>Michael Burton:</t>
        </r>
        <r>
          <rPr>
            <sz val="8"/>
            <color indexed="81"/>
            <rFont val="Tahoma"/>
            <family val="2"/>
          </rPr>
          <t xml:space="preserve">
The emission factor for transfer point emissions is in units of lbs per ton of material per transfer point.  Therefore, in order to estimate the emissions from transfer points we need to know the amount of material that passes through each transfer point.
Use the 7 categories to group transfer points that process the same (or close to the same) amount of material. 
In this column, enter the total amount of material (in tons) that passed through each of the transfer points within that group.</t>
        </r>
      </text>
    </comment>
    <comment ref="D45" authorId="0" shapeId="0">
      <text>
        <r>
          <rPr>
            <b/>
            <sz val="8"/>
            <color indexed="81"/>
            <rFont val="Tahoma"/>
            <family val="2"/>
          </rPr>
          <t>Michael Burton:</t>
        </r>
        <r>
          <rPr>
            <sz val="8"/>
            <color indexed="81"/>
            <rFont val="Tahoma"/>
            <family val="2"/>
          </rPr>
          <t xml:space="preserve">
Enter the total number of storage piles.  
If storage piles are created and removed throughout the year, provide an estimate of the average number that existed during the year.</t>
        </r>
      </text>
    </comment>
    <comment ref="D47" authorId="0" shapeId="0">
      <text>
        <r>
          <rPr>
            <b/>
            <sz val="8"/>
            <color indexed="81"/>
            <rFont val="Tahoma"/>
            <family val="2"/>
          </rPr>
          <t>Michael Burton:</t>
        </r>
        <r>
          <rPr>
            <sz val="8"/>
            <color indexed="81"/>
            <rFont val="Tahoma"/>
            <family val="2"/>
          </rPr>
          <t xml:space="preserve">
Include all types of vehicles, loaded or unloaded.</t>
        </r>
      </text>
    </comment>
  </commentList>
</comments>
</file>

<file path=xl/comments9.xml><?xml version="1.0" encoding="utf-8"?>
<comments xmlns="http://schemas.openxmlformats.org/spreadsheetml/2006/main">
  <authors>
    <author>Michael Burton</author>
  </authors>
  <commentList>
    <comment ref="H1" authorId="0" shapeId="0">
      <text>
        <r>
          <rPr>
            <b/>
            <sz val="8"/>
            <color indexed="81"/>
            <rFont val="Tahoma"/>
            <family val="2"/>
          </rPr>
          <t xml:space="preserve">ADEQ:
Reporting Year
</t>
        </r>
        <r>
          <rPr>
            <sz val="8"/>
            <color indexed="81"/>
            <rFont val="Tahoma"/>
            <family val="2"/>
          </rPr>
          <t>The information reported in this form should cover all activity and operations that occurred during the calendar year in this cell.</t>
        </r>
      </text>
    </comment>
  </commentList>
</comments>
</file>

<file path=xl/sharedStrings.xml><?xml version="1.0" encoding="utf-8"?>
<sst xmlns="http://schemas.openxmlformats.org/spreadsheetml/2006/main" count="1423" uniqueCount="742">
  <si>
    <t>SOx</t>
  </si>
  <si>
    <t>CO</t>
  </si>
  <si>
    <t>NOx</t>
  </si>
  <si>
    <t>VOC</t>
  </si>
  <si>
    <t>Phoenix, AZ 85007</t>
  </si>
  <si>
    <t>ATO #</t>
  </si>
  <si>
    <t>I certify that based on information and belief formed after reasonable inquiry, the statements and information in the document are true, accurate, and complete.</t>
  </si>
  <si>
    <t>ANNUAL EMISSIONS INVENTORY QUESTIONNAIRE</t>
  </si>
  <si>
    <t>APACHE</t>
  </si>
  <si>
    <t>COCHISE</t>
  </si>
  <si>
    <t>COCONINO</t>
  </si>
  <si>
    <t>GILA</t>
  </si>
  <si>
    <t>GRAHAM</t>
  </si>
  <si>
    <t>GREENLEE</t>
  </si>
  <si>
    <t>LA PAZ</t>
  </si>
  <si>
    <t>MARICOPA</t>
  </si>
  <si>
    <t>MOHAVE</t>
  </si>
  <si>
    <t>NAVAJO</t>
  </si>
  <si>
    <t>PIMA</t>
  </si>
  <si>
    <t>PINAL</t>
  </si>
  <si>
    <t>SANTA CRUZ</t>
  </si>
  <si>
    <t>YAVAPAI</t>
  </si>
  <si>
    <t>YUMA</t>
  </si>
  <si>
    <t>001</t>
  </si>
  <si>
    <t>003</t>
  </si>
  <si>
    <t>005</t>
  </si>
  <si>
    <t>007</t>
  </si>
  <si>
    <t>009</t>
  </si>
  <si>
    <t>011</t>
  </si>
  <si>
    <t>012</t>
  </si>
  <si>
    <t>013</t>
  </si>
  <si>
    <t>015</t>
  </si>
  <si>
    <t>017</t>
  </si>
  <si>
    <t>019</t>
  </si>
  <si>
    <t>021</t>
  </si>
  <si>
    <t>023</t>
  </si>
  <si>
    <t>025</t>
  </si>
  <si>
    <t>027</t>
  </si>
  <si>
    <t>PLACE ID#</t>
  </si>
  <si>
    <t>PERMIT# or LTF#</t>
  </si>
  <si>
    <t>FACILITY NAME</t>
  </si>
  <si>
    <t>CITY</t>
  </si>
  <si>
    <t>STATE</t>
  </si>
  <si>
    <t>ZIP CODE</t>
  </si>
  <si>
    <t>PARENT COMPANY NAME</t>
  </si>
  <si>
    <t>MAILING ADDRESS</t>
  </si>
  <si>
    <t>CONTACT NAME</t>
  </si>
  <si>
    <t>CONTACT TITLE</t>
  </si>
  <si>
    <t>CONTACT E-MAIL</t>
  </si>
  <si>
    <t>TOTAL FACILITY EMISSIONS (TONS PER YEAR)</t>
  </si>
  <si>
    <t>LEAD</t>
  </si>
  <si>
    <t>HAPs</t>
  </si>
  <si>
    <t>CERTIFICATION OF TRUTH &amp; ACCURACY</t>
  </si>
  <si>
    <t>TITLE</t>
  </si>
  <si>
    <t>CONTACT INFORMATION</t>
  </si>
  <si>
    <t>Arizona Department of Environmental Quality</t>
  </si>
  <si>
    <t>1110 W. Washington St.</t>
  </si>
  <si>
    <t>FACILITY ADDRESS</t>
  </si>
  <si>
    <t>FACILITY CONTACT</t>
  </si>
  <si>
    <t>E-MAIL</t>
  </si>
  <si>
    <t>PRODUCT/PRINCIPAL ACTIVITY</t>
  </si>
  <si>
    <t>NAICS</t>
  </si>
  <si>
    <t>NUMBER OF EMPLOYEES</t>
  </si>
  <si>
    <t>ENERGY SOURCE</t>
  </si>
  <si>
    <t>EQUIPMENT ID</t>
  </si>
  <si>
    <t>NATURAL GAS</t>
  </si>
  <si>
    <t>PROPANE</t>
  </si>
  <si>
    <t>ELECTRICAL</t>
  </si>
  <si>
    <t>MANUFACTUER RATED CAPACITY (PPMV)</t>
  </si>
  <si>
    <t>ACTUAL HOURS OPERATED (HOURS/YEAR)</t>
  </si>
  <si>
    <t>UNIT #</t>
  </si>
  <si>
    <t>EQUIPMENT INFORMATION</t>
  </si>
  <si>
    <t>HOURS OF OPERATION</t>
  </si>
  <si>
    <t>POLLUTANT</t>
  </si>
  <si>
    <t>EPA 8015 &amp; 8021 EFFLUENT (PPM BY VOL)</t>
  </si>
  <si>
    <t>MOLECULAR WEIGHT</t>
  </si>
  <si>
    <t>MAX CONCENTRATION (μg/L)</t>
  </si>
  <si>
    <t>FLOW RATE (FT3/MIN)</t>
  </si>
  <si>
    <t>BENZENE</t>
  </si>
  <si>
    <t>TOLUENE</t>
  </si>
  <si>
    <t>ETHYLBENZENE</t>
  </si>
  <si>
    <t>XYLENE</t>
  </si>
  <si>
    <t>SAMPLING RESULTS DATE</t>
  </si>
  <si>
    <t>ATO#</t>
  </si>
  <si>
    <t xml:space="preserve">Month </t>
  </si>
  <si>
    <t>Perchloroethylene Purchased (Gallons)</t>
  </si>
  <si>
    <t>Perchloroethylene Consumed (Gallons)</t>
  </si>
  <si>
    <t>January</t>
  </si>
  <si>
    <t>February</t>
  </si>
  <si>
    <t>March</t>
  </si>
  <si>
    <t>April</t>
  </si>
  <si>
    <t>May</t>
  </si>
  <si>
    <t>June</t>
  </si>
  <si>
    <t xml:space="preserve"> July </t>
  </si>
  <si>
    <t xml:space="preserve">August </t>
  </si>
  <si>
    <t>September</t>
  </si>
  <si>
    <t>October</t>
  </si>
  <si>
    <t>November</t>
  </si>
  <si>
    <t>December</t>
  </si>
  <si>
    <t>Totals</t>
  </si>
  <si>
    <t>Dry Cleaning Process</t>
  </si>
  <si>
    <t>Pollutants</t>
  </si>
  <si>
    <t>Total PERC. Consumed</t>
  </si>
  <si>
    <t xml:space="preserve">Emission Factor    </t>
  </si>
  <si>
    <t>Emissions</t>
  </si>
  <si>
    <t>gallons/year</t>
  </si>
  <si>
    <t>pounds/gallon</t>
  </si>
  <si>
    <t xml:space="preserve">tons/year </t>
  </si>
  <si>
    <t>PERC</t>
  </si>
  <si>
    <t>FUEL - NATURAL GAS</t>
  </si>
  <si>
    <t>FUEL - DIESEL</t>
  </si>
  <si>
    <t>FUEL - PROPANE</t>
  </si>
  <si>
    <t>AL</t>
  </si>
  <si>
    <t>AK</t>
  </si>
  <si>
    <t>AZ</t>
  </si>
  <si>
    <t>AR</t>
  </si>
  <si>
    <t>CA</t>
  </si>
  <si>
    <t>CT</t>
  </si>
  <si>
    <t>DE</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</si>
  <si>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</si>
  <si>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</si>
  <si>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</si>
  <si>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</si>
  <si>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</si>
  <si>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</si>
  <si>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</si>
  <si>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</si>
  <si>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</si>
  <si>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</si>
  <si>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</si>
  <si>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</si>
  <si>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</si>
  <si>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</si>
  <si>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</si>
  <si>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</si>
  <si>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</si>
  <si>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</si>
  <si>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</si>
  <si>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</si>
  <si>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</si>
  <si>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</si>
  <si>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</si>
  <si>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</si>
  <si>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</si>
  <si>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</si>
  <si>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</si>
  <si>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</si>
  <si>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</si>
  <si>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</si>
  <si>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</si>
  <si>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</si>
  <si>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</si>
  <si>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</si>
  <si>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</si>
  <si>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</si>
  <si>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</si>
  <si>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</si>
  <si>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</si>
  <si>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</si>
  <si>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</si>
  <si>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</si>
  <si>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 xml:space="preserve">Emission Factor   </t>
  </si>
  <si>
    <t xml:space="preserve">Emissions </t>
  </si>
  <si>
    <t>pounds/MMBtu</t>
  </si>
  <si>
    <t>PM10</t>
  </si>
  <si>
    <t>PM</t>
  </si>
  <si>
    <t>-</t>
  </si>
  <si>
    <t>YEARLY PERCHLOROETHYLENE PURCHASED &amp; CONSUMED</t>
  </si>
  <si>
    <t>Benzene</t>
  </si>
  <si>
    <t>Formaldehyde</t>
  </si>
  <si>
    <t>Hexane</t>
  </si>
  <si>
    <t>Naphthalene</t>
  </si>
  <si>
    <t>Toluene</t>
  </si>
  <si>
    <t>EMISSIONS FROM CONTAIMINATED SOIL</t>
  </si>
  <si>
    <t>Equipment ID</t>
  </si>
  <si>
    <t>Actual Hours Operated (hours/year)</t>
  </si>
  <si>
    <t>Fuel Type</t>
  </si>
  <si>
    <t>FUEL TYPE</t>
  </si>
  <si>
    <t>STATE NAME</t>
  </si>
  <si>
    <t>COUNTY NAME</t>
  </si>
  <si>
    <t>FIPS CODE</t>
  </si>
  <si>
    <t>DIESEL</t>
  </si>
  <si>
    <t>BUTANE</t>
  </si>
  <si>
    <t>Rated Capacity (MMbtu/hr)</t>
  </si>
  <si>
    <t>BOILER EMISSION SUMMARY (TONS PER YEAR)</t>
  </si>
  <si>
    <t>Equipment Type</t>
  </si>
  <si>
    <t>Max. Rated Capacity</t>
  </si>
  <si>
    <t>Hours Operated</t>
  </si>
  <si>
    <t>Processes Rate</t>
  </si>
  <si>
    <t>Emission Factor</t>
  </si>
  <si>
    <t>ton/year</t>
  </si>
  <si>
    <t>pounds/ton</t>
  </si>
  <si>
    <t>tons/year</t>
  </si>
  <si>
    <t>PM 10</t>
  </si>
  <si>
    <t>SO2</t>
  </si>
  <si>
    <t>pounds/hp-hour</t>
  </si>
  <si>
    <t>Acetaldehyde</t>
  </si>
  <si>
    <t>Acrolein</t>
  </si>
  <si>
    <t>1,3-Butadiene</t>
  </si>
  <si>
    <t>EQUIPMENT TYPE</t>
  </si>
  <si>
    <t>DESIGN CAPACITY</t>
  </si>
  <si>
    <t>CONTROL DEVICE</t>
  </si>
  <si>
    <t>UNITS</t>
  </si>
  <si>
    <t>POLLUTANT CONTROL DEVICE</t>
  </si>
  <si>
    <t>CONTROL EFFICENCY (%)</t>
  </si>
  <si>
    <t>EMISSION FACTOR</t>
  </si>
  <si>
    <t>EMISSION FACTOR REFERENCE</t>
  </si>
  <si>
    <t>ACTUAL EMISSIONS (TONS/YEAR)</t>
  </si>
  <si>
    <t>*** Please attach a sample calculation for each process pollutant.  If using an emission factor other an AP-42, include a detailed explaination and supporting documentation showing where the emission factor was obtained from.</t>
  </si>
  <si>
    <t>EMISSION DATA</t>
  </si>
  <si>
    <t>GASOLINE</t>
  </si>
  <si>
    <t>Max. Capacity (HP)</t>
  </si>
  <si>
    <t xml:space="preserve">Emission Factor  </t>
  </si>
  <si>
    <t>Chlorobenzene</t>
  </si>
  <si>
    <t>Chloroform</t>
  </si>
  <si>
    <t>1,3-Dichloropropene</t>
  </si>
  <si>
    <t>Methanol</t>
  </si>
  <si>
    <t>1,1,2,2-Tetrachloroethane</t>
  </si>
  <si>
    <t>1,1,2-Trichloroethane</t>
  </si>
  <si>
    <t>FUEL - DIESEL - LESS THAN OR EQUAL TO 600 HP</t>
  </si>
  <si>
    <t>FUEL - DIESEL - GREATER THAN 600 HP</t>
  </si>
  <si>
    <t>GENERATOR EMISSION SUMMARY (TONS PER YEAR)</t>
  </si>
  <si>
    <t>PROCESS TYPE</t>
  </si>
  <si>
    <t>VENTURI SCRUBBER</t>
  </si>
  <si>
    <t>FABRIC FILTER</t>
  </si>
  <si>
    <t>NO. 2 OIL (DISTILLATE OIL)</t>
  </si>
  <si>
    <t>NO. 6 OIL (WASTE OIL)</t>
  </si>
  <si>
    <t>ASPHALT DRYER FUEL TYPE</t>
  </si>
  <si>
    <t>ASPHALT TANK HEATER FUEL TYPE</t>
  </si>
  <si>
    <t>RESIDUAL OIL</t>
  </si>
  <si>
    <t>Natural Gas fired</t>
  </si>
  <si>
    <t>Controls/Process</t>
  </si>
  <si>
    <t>Pollutant</t>
  </si>
  <si>
    <t xml:space="preserve">Amount Processed  </t>
  </si>
  <si>
    <t xml:space="preserve">Emission Factor </t>
  </si>
  <si>
    <t>Emission</t>
  </si>
  <si>
    <t>Venturi Scrubber</t>
  </si>
  <si>
    <t>Fabric Filter</t>
  </si>
  <si>
    <t>EQUIPMENT DESCRIPTION</t>
  </si>
  <si>
    <t xml:space="preserve">Fuel consumed:   </t>
  </si>
  <si>
    <t xml:space="preserve">Emissions   </t>
  </si>
  <si>
    <t xml:space="preserve">pounds/gallon </t>
  </si>
  <si>
    <t>Asphalt Tank Heater</t>
  </si>
  <si>
    <t>Plant Load-Out</t>
  </si>
  <si>
    <t>Conveyor Transfer Points</t>
  </si>
  <si>
    <t>SOURCE</t>
  </si>
  <si>
    <t>VEHICLE MILES TRAVELED (MILES/YEAR)</t>
  </si>
  <si>
    <t>Batch Drop Operations</t>
  </si>
  <si>
    <t>Stackers</t>
  </si>
  <si>
    <t>FUGITIVE EMISSION DATA</t>
  </si>
  <si>
    <t>Quinone</t>
  </si>
  <si>
    <t>Amount Processed (tons)</t>
  </si>
  <si>
    <r>
      <t>PM</t>
    </r>
    <r>
      <rPr>
        <vertAlign val="subscript"/>
        <sz val="10"/>
        <rFont val="Calibri"/>
        <family val="2"/>
        <scheme val="minor"/>
      </rPr>
      <t>10</t>
    </r>
  </si>
  <si>
    <r>
      <t>PM</t>
    </r>
    <r>
      <rPr>
        <vertAlign val="subscript"/>
        <sz val="10"/>
        <rFont val="Calibri"/>
        <family val="2"/>
        <scheme val="minor"/>
      </rPr>
      <t>2.5</t>
    </r>
  </si>
  <si>
    <r>
      <t>NH</t>
    </r>
    <r>
      <rPr>
        <vertAlign val="subscript"/>
        <sz val="10"/>
        <rFont val="Calibri"/>
        <family val="2"/>
        <scheme val="minor"/>
      </rPr>
      <t>3</t>
    </r>
  </si>
  <si>
    <t>STEP 1</t>
  </si>
  <si>
    <t>Air Quality Division</t>
  </si>
  <si>
    <t>STEP 2</t>
  </si>
  <si>
    <t>• Emission totals will automatically calculate based on the data you enter in to each form.  An emission summary is located at the bottom of each form.  A complete facility-wide emission summary is located on FORM 1.0</t>
  </si>
  <si>
    <t>Total PERC Emissions (tons):</t>
  </si>
  <si>
    <t>FUGITIVE SOURCES</t>
  </si>
  <si>
    <t>PRCOESS DATA</t>
  </si>
  <si>
    <t>STEP 3</t>
  </si>
  <si>
    <t>PRINT each form you filled out.</t>
  </si>
  <si>
    <t>STEP 4</t>
  </si>
  <si>
    <t>SVE EMISSION SUMMARY (TONS PER YEAR)</t>
  </si>
  <si>
    <t>AIR CURTAIN INCINERATOR EMISSION SUMMARY (TONS PER YEAR)</t>
  </si>
  <si>
    <t>FUTURE AEIQ</t>
  </si>
  <si>
    <t>Facility Address</t>
  </si>
  <si>
    <t>Parent Company Address</t>
  </si>
  <si>
    <t>Acetamide</t>
  </si>
  <si>
    <t>Acetonitrile</t>
  </si>
  <si>
    <t>Acetophenone</t>
  </si>
  <si>
    <t>2-Acetylaminofluorene</t>
  </si>
  <si>
    <t>Acrylamide</t>
  </si>
  <si>
    <t>Acrylic acid</t>
  </si>
  <si>
    <t>Acrylonitrile</t>
  </si>
  <si>
    <t>Allyl chloride</t>
  </si>
  <si>
    <t>4-Aminobiphenyl</t>
  </si>
  <si>
    <t>Aniline</t>
  </si>
  <si>
    <t>o-Anisidine</t>
  </si>
  <si>
    <t>Asbestos</t>
  </si>
  <si>
    <t>Benzidine</t>
  </si>
  <si>
    <t>Benzotrichloride</t>
  </si>
  <si>
    <t>Benzyl chloride</t>
  </si>
  <si>
    <t>Biphenyl</t>
  </si>
  <si>
    <t>Bis(2-ethylhexyl)phthalate (DEHP)</t>
  </si>
  <si>
    <t>Bis(chloromethyl)ether</t>
  </si>
  <si>
    <t>Bromoform</t>
  </si>
  <si>
    <t>Calcium cyanamide</t>
  </si>
  <si>
    <t>Caprolactam(See Modification)</t>
  </si>
  <si>
    <t>Captan</t>
  </si>
  <si>
    <t>Carbaryl</t>
  </si>
  <si>
    <t>Carbon disulfide</t>
  </si>
  <si>
    <t>Carbon tetrachloride</t>
  </si>
  <si>
    <t>Carbonyl sulfide</t>
  </si>
  <si>
    <t>Catechol</t>
  </si>
  <si>
    <t>Chloramben</t>
  </si>
  <si>
    <t>Chlordane</t>
  </si>
  <si>
    <t>Chlorine</t>
  </si>
  <si>
    <t>Chloroacetic acid</t>
  </si>
  <si>
    <t>2-Chloroacetophenone</t>
  </si>
  <si>
    <t>Chlorobenzilate</t>
  </si>
  <si>
    <t>Chloromethyl methyl ether</t>
  </si>
  <si>
    <t>Chloroprene</t>
  </si>
  <si>
    <t>Cresols/Cresylic acid (isomers and mixture)</t>
  </si>
  <si>
    <t>o-Cresol</t>
  </si>
  <si>
    <t>m-Cresol</t>
  </si>
  <si>
    <t>p-Cresol</t>
  </si>
  <si>
    <t>Cumene</t>
  </si>
  <si>
    <t>2,4-D, salts and esters</t>
  </si>
  <si>
    <t>DDE</t>
  </si>
  <si>
    <t>Diazomethane</t>
  </si>
  <si>
    <t>Dibenzofurans</t>
  </si>
  <si>
    <t>1,2-Dibromo-3-chloropropane</t>
  </si>
  <si>
    <t>Dibutylphthalate</t>
  </si>
  <si>
    <t>1,4-Dichlorobenzene(p)</t>
  </si>
  <si>
    <t>3,3-Dichlorobenzidene</t>
  </si>
  <si>
    <t>Dichloroethyl ether (Bis(2-chloroethyl)ether)</t>
  </si>
  <si>
    <t>Dichlorvos</t>
  </si>
  <si>
    <t>Diethanolamine</t>
  </si>
  <si>
    <t>N,N-Diethyl aniline (N,N-Dimethylaniline)</t>
  </si>
  <si>
    <t>Diethyl sulfate</t>
  </si>
  <si>
    <t>3,3-Dimethoxybenzidine</t>
  </si>
  <si>
    <t>Dimethyl aminoazobenzene</t>
  </si>
  <si>
    <t>3,3'-Dimethyl benzidine</t>
  </si>
  <si>
    <t>Dimethyl carbamoyl chloride</t>
  </si>
  <si>
    <t>Dimethyl formamide</t>
  </si>
  <si>
    <t>1,1-Dimethyl hydrazine</t>
  </si>
  <si>
    <t>Dimethyl phthalate</t>
  </si>
  <si>
    <t>Dimethyl sulfate</t>
  </si>
  <si>
    <t>4,6-Dinitro-o-cresol, and salts</t>
  </si>
  <si>
    <t>2,4-Dinitrophenol</t>
  </si>
  <si>
    <t>2,4-Dinitrotoluene</t>
  </si>
  <si>
    <t>1,4-Dioxane (1,4-Diethyleneoxide)</t>
  </si>
  <si>
    <t>1,2-Diphenylhydrazine</t>
  </si>
  <si>
    <t>Epichlorohydrin (l-Chloro-2,3-epoxypropane)</t>
  </si>
  <si>
    <t>1,2-Epoxybutane</t>
  </si>
  <si>
    <t>Ethyl acrylate</t>
  </si>
  <si>
    <t>Ethyl benzene</t>
  </si>
  <si>
    <t>Ethyl carbamate (Urethane)</t>
  </si>
  <si>
    <t>Ethyl chloride (Chloroethane)</t>
  </si>
  <si>
    <t>Ethylene dibromide (Dibromoethane)</t>
  </si>
  <si>
    <t>Ethylene dichloride (1,2-Dichloroethane)</t>
  </si>
  <si>
    <t>Ethylene glycol</t>
  </si>
  <si>
    <t>Ethylene imine (Aziridine)</t>
  </si>
  <si>
    <t>Ethylene oxide</t>
  </si>
  <si>
    <t>Ethylene thiourea</t>
  </si>
  <si>
    <t>Ethylidene dichloride (1,1-Dichloroethane)</t>
  </si>
  <si>
    <t>Heptachlor</t>
  </si>
  <si>
    <t>Hexachlorobenzene</t>
  </si>
  <si>
    <t>Hexachlorobutadiene</t>
  </si>
  <si>
    <t>Hexachlorocyclopentadiene</t>
  </si>
  <si>
    <t>Hexachloroethane</t>
  </si>
  <si>
    <t>Hexamethylene-1,6-diisocyanate</t>
  </si>
  <si>
    <t>Hexamethylphosphoramide</t>
  </si>
  <si>
    <t>Hydrazine</t>
  </si>
  <si>
    <t>Hydrochloric acid</t>
  </si>
  <si>
    <t>Hydrogen fluoride (Hydrofluoric acid)</t>
  </si>
  <si>
    <t>Hydrogen sulfide(See Modification)</t>
  </si>
  <si>
    <t>Hydroquinone</t>
  </si>
  <si>
    <t>Isophorone</t>
  </si>
  <si>
    <t>Lindane (all isomers)</t>
  </si>
  <si>
    <t>Maleic anhydride</t>
  </si>
  <si>
    <t>Methoxychlor</t>
  </si>
  <si>
    <t>Methyl bromide (Bromomethane)</t>
  </si>
  <si>
    <t>Methyl chloride (Chloromethane)</t>
  </si>
  <si>
    <t>Methyl chloroform (1,1,1-Trichloroethane)</t>
  </si>
  <si>
    <t>Methyl ethyl ketone (2-Butanone)(See Modification)</t>
  </si>
  <si>
    <t>Methyl hydrazine</t>
  </si>
  <si>
    <t>Methyl iodide (Iodomethane)</t>
  </si>
  <si>
    <t>Methyl isobutyl ketone (Hexone)</t>
  </si>
  <si>
    <t>Methyl isocyanate</t>
  </si>
  <si>
    <t>Methyl methacrylate</t>
  </si>
  <si>
    <t>Methyl tert butyl ether</t>
  </si>
  <si>
    <t>4,4-Methylene bis(2-chloroaniline)</t>
  </si>
  <si>
    <t>Methylene chloride (Dichloromethane)</t>
  </si>
  <si>
    <t>Methylene diphenyl diisocyanate (MDI)</t>
  </si>
  <si>
    <t>4,4'¬-Methylenedianiline</t>
  </si>
  <si>
    <t>Nitrobenzene</t>
  </si>
  <si>
    <t>4-Nitrobiphenyl</t>
  </si>
  <si>
    <t>4-Nitrophenol</t>
  </si>
  <si>
    <t>2-Nitropropane</t>
  </si>
  <si>
    <t>N-Nitroso-N-methylurea</t>
  </si>
  <si>
    <t>N-Nitrosodimethylamine</t>
  </si>
  <si>
    <t>N-Nitrosomorpholine</t>
  </si>
  <si>
    <t>Parathion</t>
  </si>
  <si>
    <t>Pentachloronitrobenzene (Quintobenzene)</t>
  </si>
  <si>
    <t>Pentachlorophenol</t>
  </si>
  <si>
    <t>Phenol</t>
  </si>
  <si>
    <t>p-Phenylenediamine</t>
  </si>
  <si>
    <t>Phosgene</t>
  </si>
  <si>
    <t>Phosphine</t>
  </si>
  <si>
    <t>Phosphorus</t>
  </si>
  <si>
    <t>Phthalic anhydride</t>
  </si>
  <si>
    <t>Polychlorinated biphenyls (Aroclors)</t>
  </si>
  <si>
    <t>1,3-Propane sultone</t>
  </si>
  <si>
    <t>beta-Propiolactone</t>
  </si>
  <si>
    <t>Propionaldehyde</t>
  </si>
  <si>
    <t>Propoxur (Baygon)</t>
  </si>
  <si>
    <t>Propylene dichloride (1,2-Dichloropropane)</t>
  </si>
  <si>
    <t>Propylene oxide</t>
  </si>
  <si>
    <t>1,2-Propylenimine (2-Methyl aziridine)</t>
  </si>
  <si>
    <t>Quinoline</t>
  </si>
  <si>
    <t>Styrene</t>
  </si>
  <si>
    <t>Styrene oxide</t>
  </si>
  <si>
    <t>2,3,7,8-Tetrachlorodibenzo-p-dioxin</t>
  </si>
  <si>
    <t>Tetrachloroethylene (Perchloroethylene)</t>
  </si>
  <si>
    <t>Titanium tetrachloride</t>
  </si>
  <si>
    <t>2,4-Toluene diamine</t>
  </si>
  <si>
    <t>2,4-Toluene diisocyanate</t>
  </si>
  <si>
    <t>o-Toluidine</t>
  </si>
  <si>
    <t>Toxaphene (chlorinated camphene)</t>
  </si>
  <si>
    <t>1,2,4-Trichlorobenzene</t>
  </si>
  <si>
    <t>Trichloroethylene</t>
  </si>
  <si>
    <t>2,4,5-Trichlorophenol</t>
  </si>
  <si>
    <t>2,4,6-Trichlorophenol</t>
  </si>
  <si>
    <t>Triethylamine</t>
  </si>
  <si>
    <t>Trifluralin</t>
  </si>
  <si>
    <t>2,2,4-Trimethylpentane</t>
  </si>
  <si>
    <t>Vinyl acetate</t>
  </si>
  <si>
    <t>Vinyl bromide</t>
  </si>
  <si>
    <t>Vinyl chloride</t>
  </si>
  <si>
    <t>Vinylidene chloride (1,1-Dichloroethylene)</t>
  </si>
  <si>
    <t>Xylenes (isomers and mixture)</t>
  </si>
  <si>
    <t>o-Xylenes</t>
  </si>
  <si>
    <t>m-Xylenes</t>
  </si>
  <si>
    <t>p-Xylenes</t>
  </si>
  <si>
    <t>Antimony Compounds</t>
  </si>
  <si>
    <t>Arsenic Compounds (inorganic including arsine)</t>
  </si>
  <si>
    <t>Beryllium Compounds</t>
  </si>
  <si>
    <t>Cadmium Compounds</t>
  </si>
  <si>
    <t>Chromium Compounds</t>
  </si>
  <si>
    <t>Cobalt Compounds</t>
  </si>
  <si>
    <t>Coke Oven Emissions</t>
  </si>
  <si>
    <t>Cyanide Compounds1</t>
  </si>
  <si>
    <t>Glycol ethers2</t>
  </si>
  <si>
    <t>Lead Compounds</t>
  </si>
  <si>
    <t>Manganese Compounds</t>
  </si>
  <si>
    <t>Mercury Compounds</t>
  </si>
  <si>
    <t>Fine mineral fibers3</t>
  </si>
  <si>
    <t>Nickel Compounds</t>
  </si>
  <si>
    <t>Polycylic Organic Matter4</t>
  </si>
  <si>
    <t>Radionuclides (including radon)5</t>
  </si>
  <si>
    <t>Selenium Compounds</t>
  </si>
  <si>
    <t>HAP LIST</t>
  </si>
  <si>
    <t>CONFIDENTIALITY</t>
  </si>
  <si>
    <t>*** If this form is used you must also complete FORM 3.1 - MISC EMISSIONS and include emission information for all equipemnt listed above.</t>
  </si>
  <si>
    <t>GENERATOR FUEL TYPE</t>
  </si>
  <si>
    <t>BOILER FUEL TYPE</t>
  </si>
  <si>
    <t>HAP</t>
  </si>
  <si>
    <t>Amount Processed</t>
  </si>
  <si>
    <t>Conversion Factor - 1 foot = 0.0001894 mile</t>
  </si>
  <si>
    <t>Fugitive Emissions - Haul Roads</t>
  </si>
  <si>
    <t>Source</t>
  </si>
  <si>
    <t xml:space="preserve">  Source</t>
  </si>
  <si>
    <t xml:space="preserve">Vehicle Miles Traveled </t>
  </si>
  <si>
    <t>miles/year</t>
  </si>
  <si>
    <t>pounds/VMT</t>
  </si>
  <si>
    <t>PM2.5</t>
  </si>
  <si>
    <t>• All reports submitted to the Department should be certified true and accurate by the Responsible Official of the facility.  This person is the owner or operator of the facility.</t>
  </si>
  <si>
    <t>MISC EMISSION SUMMARY (TONS PER YEAR)</t>
  </si>
  <si>
    <t>B-101</t>
  </si>
  <si>
    <t>Mmbtu/hr</t>
  </si>
  <si>
    <t>None</t>
  </si>
  <si>
    <t>MISC FUEL TYPE</t>
  </si>
  <si>
    <t>MMBtu/hr</t>
  </si>
  <si>
    <t>• If there is a change of the Responsible Official of the facility, please notify the Department with an additional letter stating the change.</t>
  </si>
  <si>
    <t>Contact:</t>
  </si>
  <si>
    <t>Phone:</t>
  </si>
  <si>
    <t>Email:</t>
  </si>
  <si>
    <t xml:space="preserve">Remember to make photocopies of the completed questionnaire prior to mailing for your records/reference. </t>
  </si>
  <si>
    <t>Please mail the emission inventory questionnaire form to the following address:</t>
  </si>
  <si>
    <t>NEED ASSISTANCE?</t>
  </si>
  <si>
    <t>EXAMPLE - Boiler</t>
  </si>
  <si>
    <t>lbs/MMBtu</t>
  </si>
  <si>
    <t>AP-42</t>
  </si>
  <si>
    <t>ANNUAL PROCESS RATE</t>
  </si>
  <si>
    <t>UNIT</t>
  </si>
  <si>
    <t>• Check the boxes next to each form that you complete.  This allows us to verify that we have received all of the necessary forms from you.</t>
  </si>
  <si>
    <r>
      <rPr>
        <b/>
        <sz val="10"/>
        <rFont val="Calibri"/>
        <family val="2"/>
        <scheme val="minor"/>
      </rPr>
      <t>YES</t>
    </r>
    <r>
      <rPr>
        <sz val="10"/>
        <rFont val="Calibri"/>
        <family val="2"/>
        <scheme val="minor"/>
      </rPr>
      <t>, I request confidentiality.</t>
    </r>
  </si>
  <si>
    <r>
      <rPr>
        <b/>
        <sz val="10"/>
        <rFont val="Calibri"/>
        <family val="2"/>
        <scheme val="minor"/>
      </rPr>
      <t>NO</t>
    </r>
    <r>
      <rPr>
        <sz val="10"/>
        <rFont val="Calibri"/>
        <family val="2"/>
        <scheme val="minor"/>
      </rPr>
      <t>, I do not request confidentiality.</t>
    </r>
  </si>
  <si>
    <t>Quantity</t>
  </si>
  <si>
    <t>bales/year</t>
  </si>
  <si>
    <t>pounds/bale</t>
  </si>
  <si>
    <t xml:space="preserve">Unloading fan </t>
  </si>
  <si>
    <t>No. 1 dryer &amp; cleaner</t>
  </si>
  <si>
    <t>No. 2 dryer &amp; cleaner</t>
  </si>
  <si>
    <t>No. 3 dryer &amp; cleaner</t>
  </si>
  <si>
    <t xml:space="preserve">Overflow fan </t>
  </si>
  <si>
    <t>Lint cleaner with high-efficiency cyclones</t>
  </si>
  <si>
    <t>Lint cleaner with screened drums or cages</t>
  </si>
  <si>
    <t>Cyclone robber system</t>
  </si>
  <si>
    <t>Mote fan</t>
  </si>
  <si>
    <t>Mote trash fan</t>
  </si>
  <si>
    <t>Battery condenser with high-efficiency cyclones</t>
  </si>
  <si>
    <t>Battery condenser with screened drums or cages</t>
  </si>
  <si>
    <t>Master trash fan</t>
  </si>
  <si>
    <t>Amount Processed (bales/year)</t>
  </si>
  <si>
    <t>COTTON GIN EMISSION SUMMARY (TONS PER YEAR)</t>
  </si>
  <si>
    <t>GENERATORS</t>
  </si>
  <si>
    <t>#1</t>
  </si>
  <si>
    <t>#2</t>
  </si>
  <si>
    <t>#3</t>
  </si>
  <si>
    <t>#4</t>
  </si>
  <si>
    <t>#5</t>
  </si>
  <si>
    <t>#6</t>
  </si>
  <si>
    <t>#7</t>
  </si>
  <si>
    <t>#8</t>
  </si>
  <si>
    <t>#9</t>
  </si>
  <si>
    <t>#10</t>
  </si>
  <si>
    <t>#11</t>
  </si>
  <si>
    <t>#12</t>
  </si>
  <si>
    <t>#13</t>
  </si>
  <si>
    <t>#14</t>
  </si>
  <si>
    <t>#15</t>
  </si>
  <si>
    <t>BOILERS</t>
  </si>
  <si>
    <t>GENERATOR &amp; BOILER EMISSION SUMMARY (TONS PER YEAR)</t>
  </si>
  <si>
    <t>Generators &amp; Boilers</t>
  </si>
  <si>
    <t>Dry Cleaning</t>
  </si>
  <si>
    <t>Cotton Gin</t>
  </si>
  <si>
    <t>Soil Vapor Extraction</t>
  </si>
  <si>
    <t>Air Curtain Incinerators</t>
  </si>
  <si>
    <t>Misc Equipment</t>
  </si>
  <si>
    <t>Misc Emissions</t>
  </si>
  <si>
    <t>Asphalt Plant</t>
  </si>
  <si>
    <t>Concrete Batch Plant</t>
  </si>
  <si>
    <t>AP 42 - 9.7</t>
  </si>
  <si>
    <t>AP 42 - 2.1</t>
  </si>
  <si>
    <t>***Emission totals will not automatically calculate.  You will have to do these calculations yourself and fill in the emission totals here.</t>
  </si>
  <si>
    <t>• It is not necessary to print out the forms you did not use.</t>
  </si>
  <si>
    <t>• All forms have been locked so that data can only be entered in the appropriate fields.</t>
  </si>
  <si>
    <r>
      <rPr>
        <b/>
        <sz val="14"/>
        <rFont val="Calibri Light"/>
        <family val="2"/>
      </rPr>
      <t>FORM 1.0</t>
    </r>
    <r>
      <rPr>
        <b/>
        <sz val="12"/>
        <rFont val="Calibri Light"/>
        <family val="2"/>
      </rPr>
      <t xml:space="preserve"> </t>
    </r>
    <r>
      <rPr>
        <sz val="12"/>
        <rFont val="Calibri Light"/>
        <family val="2"/>
      </rPr>
      <t>- GENERAL FACILITY INFORMATION</t>
    </r>
  </si>
  <si>
    <r>
      <t>FORMS COMPLETED (</t>
    </r>
    <r>
      <rPr>
        <i/>
        <sz val="10"/>
        <rFont val="Calibri Light"/>
        <family val="2"/>
      </rPr>
      <t>mark all that apply</t>
    </r>
    <r>
      <rPr>
        <sz val="10"/>
        <rFont val="Calibri Light"/>
        <family val="2"/>
      </rPr>
      <t>):</t>
    </r>
  </si>
  <si>
    <r>
      <t>PM</t>
    </r>
    <r>
      <rPr>
        <vertAlign val="subscript"/>
        <sz val="10"/>
        <rFont val="Calibri Light"/>
        <family val="2"/>
      </rPr>
      <t>10</t>
    </r>
  </si>
  <si>
    <r>
      <t>PM</t>
    </r>
    <r>
      <rPr>
        <vertAlign val="subscript"/>
        <sz val="10"/>
        <rFont val="Calibri Light"/>
        <family val="2"/>
      </rPr>
      <t>2.5</t>
    </r>
  </si>
  <si>
    <r>
      <t>NH</t>
    </r>
    <r>
      <rPr>
        <vertAlign val="subscript"/>
        <sz val="10"/>
        <rFont val="Calibri Light"/>
        <family val="2"/>
      </rPr>
      <t>3</t>
    </r>
  </si>
  <si>
    <r>
      <rPr>
        <b/>
        <sz val="14"/>
        <rFont val="Calibri Light"/>
        <family val="2"/>
      </rPr>
      <t>FORM 2.1</t>
    </r>
    <r>
      <rPr>
        <sz val="14"/>
        <rFont val="Calibri Light"/>
        <family val="2"/>
      </rPr>
      <t xml:space="preserve"> - GENERATORS &amp; BOILERS</t>
    </r>
  </si>
  <si>
    <r>
      <t xml:space="preserve">FORM 2.5 </t>
    </r>
    <r>
      <rPr>
        <sz val="14"/>
        <rFont val="Calibri Light"/>
        <family val="2"/>
      </rPr>
      <t>- AIR CURTAIN INCINERATOR</t>
    </r>
  </si>
  <si>
    <r>
      <t xml:space="preserve">FORM 3.0 </t>
    </r>
    <r>
      <rPr>
        <sz val="14"/>
        <rFont val="Calibri Light"/>
        <family val="2"/>
      </rPr>
      <t>- MISC EQUIPMENT LIST</t>
    </r>
  </si>
  <si>
    <r>
      <t xml:space="preserve">FORM 3.1 </t>
    </r>
    <r>
      <rPr>
        <sz val="14"/>
        <rFont val="Calibri Light"/>
        <family val="2"/>
      </rPr>
      <t>- MISCELLANEOUS EMISSIONS</t>
    </r>
  </si>
  <si>
    <t>• Be sure to print out each form you entered data into.</t>
  </si>
  <si>
    <t>BOILER EMISSION FACTORS</t>
  </si>
  <si>
    <t>GENERATOR EMISSION FACTORS</t>
  </si>
  <si>
    <t>Total HAPs</t>
  </si>
  <si>
    <t>Fuel Code</t>
  </si>
  <si>
    <t>PM25</t>
  </si>
  <si>
    <t>Explosive Blasting</t>
  </si>
  <si>
    <t>lbs/blast</t>
  </si>
  <si>
    <t>Feed Hoppers</t>
  </si>
  <si>
    <t xml:space="preserve"> Number of Storage Piles</t>
  </si>
  <si>
    <t>Vehicle Miles Traveled on Unpaved Roads</t>
  </si>
  <si>
    <t>Cubic Yards of Concrete Produced</t>
  </si>
  <si>
    <t>Feed Hopper</t>
  </si>
  <si>
    <t>Crusher</t>
  </si>
  <si>
    <t>Screen</t>
  </si>
  <si>
    <t>Fine Screen</t>
  </si>
  <si>
    <t>Concrete Batch</t>
  </si>
  <si>
    <t>pounds/cu yd</t>
  </si>
  <si>
    <t>cu yards</t>
  </si>
  <si>
    <t>Activity Level</t>
  </si>
  <si>
    <t>Emissions (tons)</t>
  </si>
  <si>
    <t>FORM 2.6 EMISSION SUMMARY (TONS PER YEAR)</t>
  </si>
  <si>
    <t>Number of Blasts</t>
  </si>
  <si>
    <r>
      <t>NO</t>
    </r>
    <r>
      <rPr>
        <vertAlign val="subscript"/>
        <sz val="10"/>
        <rFont val="Calibri"/>
        <family val="2"/>
        <scheme val="minor"/>
      </rPr>
      <t>X</t>
    </r>
  </si>
  <si>
    <r>
      <t>SO</t>
    </r>
    <r>
      <rPr>
        <vertAlign val="subscript"/>
        <sz val="10"/>
        <rFont val="Calibri"/>
        <family val="2"/>
        <scheme val="minor"/>
      </rPr>
      <t>2</t>
    </r>
  </si>
  <si>
    <t>Actual Hours Operated</t>
  </si>
  <si>
    <r>
      <rPr>
        <b/>
        <sz val="20"/>
        <color indexed="9"/>
        <rFont val="Cambria"/>
        <family val="1"/>
        <scheme val="major"/>
      </rPr>
      <t>FORM 2.5</t>
    </r>
    <r>
      <rPr>
        <sz val="20"/>
        <color indexed="9"/>
        <rFont val="Cambria"/>
        <family val="1"/>
        <scheme val="major"/>
      </rPr>
      <t xml:space="preserve"> - AIR CURTAIN INCINERATOR</t>
    </r>
  </si>
  <si>
    <r>
      <rPr>
        <b/>
        <sz val="20"/>
        <color indexed="9"/>
        <rFont val="Cambria"/>
        <family val="1"/>
        <scheme val="major"/>
      </rPr>
      <t>FORM 2.4</t>
    </r>
    <r>
      <rPr>
        <sz val="20"/>
        <color indexed="9"/>
        <rFont val="Cambria"/>
        <family val="1"/>
        <scheme val="major"/>
      </rPr>
      <t xml:space="preserve"> - SOIL VAPOR EXTRACTION</t>
    </r>
  </si>
  <si>
    <r>
      <rPr>
        <b/>
        <sz val="20"/>
        <color theme="0"/>
        <rFont val="Cambria"/>
        <family val="1"/>
        <scheme val="major"/>
      </rPr>
      <t>FORM 2.3</t>
    </r>
    <r>
      <rPr>
        <sz val="20"/>
        <color theme="0"/>
        <rFont val="Cambria"/>
        <family val="1"/>
        <scheme val="major"/>
      </rPr>
      <t xml:space="preserve"> - COTTON GIN</t>
    </r>
  </si>
  <si>
    <r>
      <rPr>
        <b/>
        <sz val="20"/>
        <color indexed="9"/>
        <rFont val="Cambria"/>
        <family val="1"/>
        <scheme val="major"/>
      </rPr>
      <t>FORM 2.2</t>
    </r>
    <r>
      <rPr>
        <sz val="20"/>
        <color indexed="9"/>
        <rFont val="Cambria"/>
        <family val="1"/>
        <scheme val="major"/>
      </rPr>
      <t xml:space="preserve"> - DRY CLEANING</t>
    </r>
  </si>
  <si>
    <r>
      <rPr>
        <b/>
        <sz val="20"/>
        <color indexed="9"/>
        <rFont val="Cambria"/>
        <family val="1"/>
        <scheme val="major"/>
      </rPr>
      <t>FORM 2.1</t>
    </r>
    <r>
      <rPr>
        <sz val="20"/>
        <color indexed="9"/>
        <rFont val="Cambria"/>
        <family val="1"/>
        <scheme val="major"/>
      </rPr>
      <t xml:space="preserve"> - GENERATORS &amp; BOILERS</t>
    </r>
  </si>
  <si>
    <r>
      <t xml:space="preserve">FORM 2.3 </t>
    </r>
    <r>
      <rPr>
        <sz val="14"/>
        <rFont val="Calibri Light"/>
        <family val="2"/>
      </rPr>
      <t>- COTTON GIN EQUIPMENT</t>
    </r>
  </si>
  <si>
    <r>
      <t xml:space="preserve">FORM 2.4 </t>
    </r>
    <r>
      <rPr>
        <sz val="14"/>
        <rFont val="Calibri Light"/>
        <family val="2"/>
      </rPr>
      <t>- SOIL VAPOR EXTRACTION</t>
    </r>
  </si>
  <si>
    <t>Natural Gas Fired</t>
  </si>
  <si>
    <t>LPG Fired</t>
  </si>
  <si>
    <t xml:space="preserve">Plant Load-Out </t>
  </si>
  <si>
    <t xml:space="preserve">Silo Filling  </t>
  </si>
  <si>
    <t>Amount Processed:</t>
  </si>
  <si>
    <r>
      <t xml:space="preserve">• This is </t>
    </r>
    <r>
      <rPr>
        <b/>
        <sz val="10"/>
        <rFont val="Calibri Light"/>
        <family val="2"/>
      </rPr>
      <t>not</t>
    </r>
    <r>
      <rPr>
        <sz val="10"/>
        <rFont val="Calibri Light"/>
        <family val="2"/>
      </rPr>
      <t xml:space="preserve"> a </t>
    </r>
    <r>
      <rPr>
        <b/>
        <sz val="10"/>
        <rFont val="Calibri Light"/>
        <family val="2"/>
      </rPr>
      <t>Compliance Certification</t>
    </r>
    <r>
      <rPr>
        <sz val="10"/>
        <rFont val="Calibri Light"/>
        <family val="2"/>
      </rPr>
      <t xml:space="preserve"> form.  Submitting this Annual Emission Inventory Questionnaire does not fulfill your obligations to submit a Compliance Certification report and vise versa.</t>
    </r>
  </si>
  <si>
    <t>Equipment Description</t>
  </si>
  <si>
    <t xml:space="preserve">Select from the drop-down list the fuel used in the dryer.  Do not enter anything manually in this field.  </t>
  </si>
  <si>
    <t>Control Device</t>
  </si>
  <si>
    <t>Fugitive Sources</t>
  </si>
  <si>
    <t>The fugitive source section contains a variety of source categories, which are described in detail below.</t>
  </si>
  <si>
    <t>Enter the amount (in tons) of material loaded into trucks from the asphalt plant.</t>
  </si>
  <si>
    <r>
      <t xml:space="preserve">FORM 2.1 </t>
    </r>
    <r>
      <rPr>
        <sz val="14"/>
        <color theme="0"/>
        <rFont val="Calibri"/>
        <family val="2"/>
        <scheme val="minor"/>
      </rPr>
      <t>- Generators &amp; Boilers</t>
    </r>
  </si>
  <si>
    <t>Enter a brief description of the generator or boiler that will help identify that specific piece of equipment.</t>
  </si>
  <si>
    <t>Enter the equipment ID number associated with that piece of equipment.  This would ideally be the ID number listed in your air quality permit.</t>
  </si>
  <si>
    <t>Enter the ATO number assigned to this piece of equipment by ADEQ.</t>
  </si>
  <si>
    <t>Select from the drop-down list the fuel used in the generator or boiler.  You can only use a fuel from the list; do not enter anything manually.</t>
  </si>
  <si>
    <t>Capacity</t>
  </si>
  <si>
    <t>For generators, enter the maximum capacity (in horsepower).  For boilers, enter the rated capacity (in MMBtu/hr).</t>
  </si>
  <si>
    <r>
      <t xml:space="preserve">FORM 2.2 </t>
    </r>
    <r>
      <rPr>
        <sz val="14"/>
        <color theme="0"/>
        <rFont val="Calibri"/>
        <family val="2"/>
        <scheme val="minor"/>
      </rPr>
      <t>- Dry Cleaning</t>
    </r>
  </si>
  <si>
    <t>Perchloroethylene purchased &amp; consumed during the year</t>
  </si>
  <si>
    <t>ANNUAL EMISSIONS (TONS/YEAR)</t>
  </si>
  <si>
    <r>
      <rPr>
        <b/>
        <sz val="10"/>
        <color rgb="FFFF0000"/>
        <rFont val="Calibri"/>
        <family val="2"/>
        <scheme val="minor"/>
      </rPr>
      <t>NOTE:</t>
    </r>
    <r>
      <rPr>
        <sz val="10"/>
        <rFont val="Calibri"/>
        <family val="2"/>
        <scheme val="minor"/>
      </rPr>
      <t xml:space="preserve"> You will also need to use FORM 2.1 to account for your boiler or generator emissions.</t>
    </r>
  </si>
  <si>
    <t>Enter the total amount (in tons) of material that went through a batch drop process.  If there are multiple batch drop locations, enter the total amount of material that passed through them all.</t>
  </si>
  <si>
    <t>Enter the total amount (in tons) of material that went through a feed hopper.  If there are multiple feed hoppers, enter the total amount of material that passed through them all.</t>
  </si>
  <si>
    <t>Enter the total amount (in tons) of material crushed at your facility.  If there are multiple crushers, enter the total amount of material that passed through them all.</t>
  </si>
  <si>
    <t>Enter the total amount (in tons) of material that was fine screened at your facility.  If there are multiple fine screens, enter the total amount of material that passed through them all.</t>
  </si>
  <si>
    <t>Enter the total amount (in tons) of material that was stacked at your facility.  If there are multiple stackers, enter the total amount of material that passed through them all.</t>
  </si>
  <si>
    <t>FORM 2.5 EMISSION SUMMARY (TONS PER YEAR)</t>
  </si>
  <si>
    <t>FORM 2.4 EMISSION SUMMARY (TONS PER YEAR)</t>
  </si>
  <si>
    <t>FORM 2.1 EMISSION SUMMARY (TONS PER YEAR)</t>
  </si>
  <si>
    <t>Number of Storage Piles</t>
  </si>
  <si>
    <t>Enter the number of storage piles (both sand and aggregate).</t>
  </si>
  <si>
    <t>Enter the total vehicle miles traveled (VMT) on unpaved roads. This is for all vehicle types.</t>
  </si>
  <si>
    <t>FORM 2.1 is used to calculate emissions from any generators or boilers at your facility.  As most permitted sources generally have at least one emergency generator, it is likely that most users will need to fill out this form.  FORM 2.1 requires some basic information, as described below:</t>
  </si>
  <si>
    <t>FILL-OUT FORM 1.0 - General Facility Information</t>
  </si>
  <si>
    <t>For an emission source, you should report the total amount of material that is processed through that source. For example, under 'Crushers' you should report the total amount of material crushed at your facility.  If you have multiple crushers, it will be necessary to add their individual throughputs together and report the grand total.  This applies to all of the emission sources listed below, except for conveyor transfer points.</t>
  </si>
  <si>
    <t>tons</t>
  </si>
  <si>
    <t>No. of Tranfer Points</t>
  </si>
  <si>
    <t>pounds/ton/transfer point</t>
  </si>
  <si>
    <t>FORM 3.0 and 3.1 are provided for facilities who's operations do not fall within one of the general source categories.  In this case, you will need to manually complete both forms with the following information:</t>
  </si>
  <si>
    <t>FORM 3.0 - MISC EQUIPMENT LIST</t>
  </si>
  <si>
    <r>
      <t xml:space="preserve">FORM 3.0 is used to collect information on your emissions-generating equipment.  </t>
    </r>
    <r>
      <rPr>
        <b/>
        <sz val="10"/>
        <color rgb="FFFF0000"/>
        <rFont val="Calibri"/>
        <family val="2"/>
        <scheme val="minor"/>
      </rPr>
      <t>Only equipment listed in your permit is required to be reported.</t>
    </r>
  </si>
  <si>
    <t>Enter a brief description of the equipment type.  For example, Boiler or Spray Booth.</t>
  </si>
  <si>
    <t>Design Capacity</t>
  </si>
  <si>
    <t>Enter the design capacity of this equipment along with the units.  For example, 10 horsepower or 100 MMBtu/hr.</t>
  </si>
  <si>
    <t>Hours of Operation</t>
  </si>
  <si>
    <t>Enter how many hours the equipment was operated during the year.</t>
  </si>
  <si>
    <t>If a pollution control device is used, enter it's type.  For example, Baghouse or Thermal Oxidizer.</t>
  </si>
  <si>
    <t>FORM 3.1 - MISC EMISSIONS</t>
  </si>
  <si>
    <t>FORM 3.1 is used to collect emission information on the equipment listed on FORM 3.0.  The Equipment Type and Equipment ID fields should match equipment that is listed on FORM 3.0.</t>
  </si>
  <si>
    <t>Annual Process Rate</t>
  </si>
  <si>
    <t>Enter the emission factor being used to calculate the emission total along with the units.  Keep in mind that the emission factor units should match the process rate units.</t>
  </si>
  <si>
    <t>Emission Factor Reference</t>
  </si>
  <si>
    <t>Enter the source of the emission factor.  For example, AP-42 or Stack Test Results.</t>
  </si>
  <si>
    <t>Pollutant Control Device</t>
  </si>
  <si>
    <t>If a control device is used for a specific pollutant, enter it's type.</t>
  </si>
  <si>
    <t>Control Efficiency</t>
  </si>
  <si>
    <t>If a control device is used for a specific pollutant, enter that control device's control efficiency.</t>
  </si>
  <si>
    <t>Actual Emissions</t>
  </si>
  <si>
    <t>Enter the total emissions (in tons).</t>
  </si>
  <si>
    <t>COMPLETE each form that applies to your facility.</t>
  </si>
  <si>
    <t>SIGN FORM 1.0 and mail or email it to ADEQ.</t>
  </si>
  <si>
    <t>pounds/ft^3</t>
  </si>
  <si>
    <t>• Fill out each form that matches the equipment at your facility.  You may need to fill out more than one form.</t>
  </si>
  <si>
    <r>
      <t xml:space="preserve">FORM 2.2 </t>
    </r>
    <r>
      <rPr>
        <sz val="14"/>
        <rFont val="Calibri Light"/>
        <family val="2"/>
      </rPr>
      <t>- PERC DRY CLEANING</t>
    </r>
  </si>
  <si>
    <t>General Instructions</t>
  </si>
  <si>
    <t>PHONE #</t>
  </si>
  <si>
    <t>AEIQ Instructions</t>
  </si>
  <si>
    <t>This workbook replaces the individual reporting forms used in prior AEIQ reporting years.  Each individual form has been given a worksheet (see tabs along bottom of page).  These worksheets incorporate many features which will streamline and simplify the emission reporting process.  Please follow these steps to ensure you accurately report your emissions.</t>
  </si>
  <si>
    <t>FUEL - NATURAL GAS/LPG</t>
  </si>
  <si>
    <t>NATURAL GAS/LPG</t>
  </si>
  <si>
    <t>Rotary Drum Dryer</t>
  </si>
  <si>
    <t xml:space="preserve">Diesel/Fuel Oil #2 </t>
  </si>
  <si>
    <t>DIESEL/FUEL OIL #2</t>
  </si>
  <si>
    <t>WASTE/FUEL OIL #6</t>
  </si>
  <si>
    <t>Material Handling Operations</t>
  </si>
  <si>
    <t>ASPHALT PLANTS</t>
  </si>
  <si>
    <t>CRUSHING &amp; SCREENING OPERATIONS</t>
  </si>
  <si>
    <t>CONCRETE BATCH PLANTS</t>
  </si>
  <si>
    <t>AMOUNT PROCESSED (TONS)</t>
  </si>
  <si>
    <r>
      <rPr>
        <b/>
        <sz val="20"/>
        <color theme="0"/>
        <rFont val="Cambria"/>
        <family val="1"/>
        <scheme val="major"/>
      </rPr>
      <t>FORM 2.6</t>
    </r>
    <r>
      <rPr>
        <sz val="20"/>
        <color theme="0"/>
        <rFont val="Cambria"/>
        <family val="1"/>
        <scheme val="major"/>
      </rPr>
      <t xml:space="preserve"> - ROCK PRODUCTS EQUIPMENT</t>
    </r>
  </si>
  <si>
    <t>Ashpalt Plants</t>
  </si>
  <si>
    <t>Rotary Drum Dryers</t>
  </si>
  <si>
    <t>Asphalt Cement Tank Heaters</t>
  </si>
  <si>
    <t>Crushing &amp; Screening Operations</t>
  </si>
  <si>
    <t>Concrete Batch Plants</t>
  </si>
  <si>
    <t>Fugitive Emissions</t>
  </si>
  <si>
    <t>ROCK PRODUCTS EMISSION SUMMARY (TONS PER YEAR)</t>
  </si>
  <si>
    <t>Other Emissions Sources</t>
  </si>
  <si>
    <t>Explosive Blasting - # of Blasts</t>
  </si>
  <si>
    <t>Screened</t>
  </si>
  <si>
    <t>Stacked</t>
  </si>
  <si>
    <t>Fine Screened</t>
  </si>
  <si>
    <t>Crushed</t>
  </si>
  <si>
    <r>
      <t xml:space="preserve">FORM 2.6 </t>
    </r>
    <r>
      <rPr>
        <sz val="14"/>
        <rFont val="Calibri Light"/>
        <family val="2"/>
      </rPr>
      <t xml:space="preserve">- ROCK PRODUCTS </t>
    </r>
  </si>
  <si>
    <t>Material Handling</t>
  </si>
  <si>
    <t>Form 2.6 contains should be used by a facility that has an asphalt plant, concrete batch plant, crushing &amp; screening operation or any combination of these three.  The form several sections: Asphalt Plant, Crushing &amp; Screening Operations, Concrete Batch Plant, Fugitive Sources, and Location Information.  Each section should be filled as applicable.</t>
  </si>
  <si>
    <t>Enter the amount of material (in tons) processed in the rotary drum dryer.</t>
  </si>
  <si>
    <t>AMOUNT OF FUEL USED</t>
  </si>
  <si>
    <t>Enter the fuel used in the drum dryer.  Choices are: Natural Gas, Diesel/Fuel Oil #2, or Waste/Fuel Oil #6.</t>
  </si>
  <si>
    <t>Enter the type of control device connected to the drum dryer.  Choices are: Fabric filter baghouse or venturi scrubber.</t>
  </si>
  <si>
    <t>Enter the amount of fuel consumed in the asphalt cement heater.  Enter gallons if you use LPG or Diesel/Fuel Oil #2 or cubic feed if you used Natural Gas.</t>
  </si>
  <si>
    <t>Blasting</t>
  </si>
  <si>
    <t>Enter the number of blasts that occurred during the reporting year.</t>
  </si>
  <si>
    <t>Yellow highlights indicate cells which collect data from the various FORMS.</t>
  </si>
  <si>
    <t>Green highlights indicate cells which sum emission totals for a specific category.</t>
  </si>
  <si>
    <t>Red highlights indicate pollutants which are Hazardous Air Pollutatns (HAPs).</t>
  </si>
  <si>
    <t>For descriptions of emission factors and sample calcualtions, please see ADEQ's Emission Factor Appendix document (http://azdeq.gov/environ/air/compliance/eir.html)</t>
  </si>
  <si>
    <t>Enter the amount (in tons) of material handled at the asphalt plant.  Material handling refers to the transfer of material from storage piles using front-end loaders to feed hoppers or other pieces of equipment.</t>
  </si>
  <si>
    <t>Rock Products</t>
  </si>
  <si>
    <t xml:space="preserve">• Certain fields will auto populate based on the data you enter.  </t>
  </si>
  <si>
    <t>• If you wish to claim any information as confidential you must state precisely what information is confidential and an explanation as to why this is needed.</t>
  </si>
  <si>
    <t>• You may need to fill out more than one FORM to complete your annual emission inventory.  Fill out each FORM that applies to the equipment operated at your facility.</t>
  </si>
  <si>
    <r>
      <t xml:space="preserve">• If you are filling this form out by hand (i.e. with pencil or pen), please use the PDF versions from the website.  You </t>
    </r>
    <r>
      <rPr>
        <b/>
        <sz val="10"/>
        <rFont val="Calibri Light"/>
        <family val="2"/>
      </rPr>
      <t>do not</t>
    </r>
    <r>
      <rPr>
        <sz val="10"/>
        <rFont val="Calibri Light"/>
        <family val="2"/>
      </rPr>
      <t xml:space="preserve"> need to calculate your emission totals on these PDF forms, however you should fill out as much as you can (equipment info, activity levels, throughput, etc.) and submit the completed form to ADEQ.  ADEQ will use this information to calculate your emission totals and contact you if any additional information is required.</t>
    </r>
  </si>
  <si>
    <t>• The tab '4.0 REFERENCES &amp; CALCS' contains all of the emission factors and calculations used to your emission totals.  These are provided for reference only.</t>
  </si>
  <si>
    <t>Enter the total number of hours that piece of equipment was operated during the year.</t>
  </si>
  <si>
    <t xml:space="preserve">For each month, enter the amount (in gallons) of perchloroethylene (perc) purchased and consumed.  This form will only calculate the perc emissions from dry cleaning activities.  </t>
  </si>
  <si>
    <t>Enter the fuel used in the asphalt cement heater.  Choices are: Natural gas, Liquefied petroleum gas (LPG), or Diesel/Fuel Oil #2.</t>
  </si>
  <si>
    <t>Enter the total amount (in tons) of material screened at your facility.  If there are multiple screens, enter the total amount of material that passed through them all.</t>
  </si>
  <si>
    <t>The concrete batch section only requires you to enter the total amount (in cubic yards) of concrete produced.</t>
  </si>
  <si>
    <r>
      <t xml:space="preserve">Enter the annual process rate for that equipment along with the units.  </t>
    </r>
    <r>
      <rPr>
        <b/>
        <sz val="10"/>
        <rFont val="Calibri"/>
        <family val="2"/>
        <scheme val="minor"/>
      </rPr>
      <t>The units of the process rate should match the units of the emission factor.</t>
    </r>
  </si>
  <si>
    <t>Enter the name of the pollutant that is being calculated.</t>
  </si>
  <si>
    <t>CONTROL MEASURE</t>
  </si>
  <si>
    <t>Water Application</t>
  </si>
  <si>
    <t>Chemical Palliatives</t>
  </si>
  <si>
    <t>Not Applicable</t>
  </si>
  <si>
    <t># OF TRANSFER POINTS</t>
  </si>
  <si>
    <t>X</t>
  </si>
  <si>
    <t>PRINTED NAME</t>
  </si>
  <si>
    <t>SIGNATURE OF RESPONSIBLE OFFICIAL</t>
  </si>
  <si>
    <r>
      <rPr>
        <b/>
        <sz val="10"/>
        <color rgb="FFFF0000"/>
        <rFont val="Calibri"/>
        <family val="2"/>
        <scheme val="minor"/>
      </rPr>
      <t>NOTE:</t>
    </r>
    <r>
      <rPr>
        <sz val="10"/>
        <rFont val="Calibri"/>
        <family val="2"/>
        <scheme val="minor"/>
      </rPr>
      <t xml:space="preserve"> The emission factors used in this form already account for control measures and assume that these control measures are being implemented at the facility.</t>
    </r>
  </si>
  <si>
    <t>• FORM 1.0 must be signed and either hand delivered or mailed to the address below.</t>
  </si>
  <si>
    <t>• Unfortunately, ADEQ is currently unable to accept electronic submittals of the Emission Inventory Questionnaire.</t>
  </si>
  <si>
    <r>
      <t xml:space="preserve">FORM 2.6 </t>
    </r>
    <r>
      <rPr>
        <sz val="14"/>
        <color theme="0"/>
        <rFont val="Calibri"/>
        <family val="2"/>
        <scheme val="minor"/>
      </rPr>
      <t>- Rock Products (2)</t>
    </r>
  </si>
  <si>
    <r>
      <t xml:space="preserve">FORM 2.6 </t>
    </r>
    <r>
      <rPr>
        <sz val="14"/>
        <color theme="0"/>
        <rFont val="Calibri"/>
        <family val="2"/>
        <scheme val="minor"/>
      </rPr>
      <t>- Rock Products (1)</t>
    </r>
  </si>
  <si>
    <t>TONS PROCESSED</t>
  </si>
  <si>
    <t>TONS THROUGH EACH TRANSFER POINT</t>
  </si>
  <si>
    <t>The emission factor for transfer point emissions is based on the amount of material that passes through each conveyor transfer point.  Therefore, in order to estimate emissions we need 1) the number of transfer points and 2) the amount of material (in tons) that passed through each transfer point.
Use the 7 categories to group transfer points that process the same (or close to the same) amount of material.  For example, if there are 2 transfer points that handled 10,000 tons and 7 transfer points that handled 100,000 you would want to put these in two separate rows.</t>
  </si>
  <si>
    <t>• Detailed instructions for filling out each form are provided on pages 2 - 5 of this Readme tab.  Also, comments with instructions have been inserted thought the questionnaire.</t>
  </si>
  <si>
    <t>C</t>
  </si>
  <si>
    <t>B</t>
  </si>
  <si>
    <t>D</t>
  </si>
  <si>
    <r>
      <t xml:space="preserve">FORM 3.0 &amp; 3.1 </t>
    </r>
    <r>
      <rPr>
        <sz val="14"/>
        <color theme="0"/>
        <rFont val="Calibri"/>
        <family val="2"/>
        <scheme val="minor"/>
      </rPr>
      <t>- Miscellaneous</t>
    </r>
  </si>
  <si>
    <r>
      <t xml:space="preserve">FORM 3.0 &amp; 3.1 </t>
    </r>
    <r>
      <rPr>
        <sz val="14"/>
        <color theme="0"/>
        <rFont val="Calibri"/>
        <family val="2"/>
        <scheme val="minor"/>
      </rPr>
      <t>- Miscellaneous (cont'd)</t>
    </r>
  </si>
  <si>
    <t>• If the emission totals are not calculating, make sure that Excel is set to automatically calculate.  Go to the Forumlas tab and under Calculation Options make sure that Automatic is checked.</t>
  </si>
  <si>
    <t>• You do not need to include any activities or operations that occurred on tribal lands or areas outside of Arizona.</t>
  </si>
  <si>
    <t>E</t>
  </si>
  <si>
    <t>FUEL - GASOLINE</t>
  </si>
  <si>
    <t>N/A</t>
  </si>
  <si>
    <t>Unpaved Haul Roads</t>
  </si>
  <si>
    <t>LPG (gallons)</t>
  </si>
  <si>
    <t>DIESEL/FUEL OIL #2 (gallons)</t>
  </si>
  <si>
    <t>NATURAL GAS (cu. ft.)</t>
  </si>
  <si>
    <t>FORM 3.0 and 3.1 are provided for facilities who's equipment or operations are not covered under FORMS 2.1 - 2.6.  If all of your operations are covered by the other FORMS, then 3.0 and 3.1 do not need to be filled out.</t>
  </si>
  <si>
    <t>DATE</t>
  </si>
  <si>
    <t>Attention: State Implementation Planning</t>
  </si>
  <si>
    <t>Lhamo Lemoine</t>
  </si>
  <si>
    <t>(602) 771-2373</t>
  </si>
  <si>
    <t xml:space="preserve"> </t>
  </si>
  <si>
    <t>• This AEIQ is still new so there may be bugs or other issues.  If you run into any problems please forward them to State Implementation Planning section (contact info below).  If an issue prevents the use of these forms, please use the alternate versions available on ADEQ's emission inventory webpage (http://azdeq.gov/environ/air/compliance/eir.html).</t>
  </si>
  <si>
    <t>EmissionInventory@azdeq.gov</t>
  </si>
  <si>
    <r>
      <t xml:space="preserve">This information is provied for reference only. </t>
    </r>
    <r>
      <rPr>
        <b/>
        <sz val="18"/>
        <color theme="0"/>
        <rFont val="Cambria"/>
        <family val="1"/>
        <scheme val="major"/>
      </rPr>
      <t>No need</t>
    </r>
    <r>
      <rPr>
        <sz val="18"/>
        <color theme="0"/>
        <rFont val="Cambria"/>
        <family val="1"/>
        <scheme val="major"/>
      </rPr>
      <t xml:space="preserve"> to print this page and send to ADEQ.</t>
    </r>
  </si>
  <si>
    <t>EF (lbs)</t>
  </si>
  <si>
    <t>If you do wish to claim confidientiality on any remaining portions of the report, you must attach a detailed explaination as to why the release of that information would cause substatial harm to your competitive position. See A.R.S. § 49-432(C)(1) for details.</t>
  </si>
  <si>
    <t>Please note, under A.R.S. § 49-432(E) the following portions of the emissions inventory report can never be held confidential: 
  1. The name and address of any permit applicant or permittee, 
  2. The chemical constituents, concentrations and amounts of any emission of any air contaminant, and 
  3. The existance or level of a concentration of an air pollutant in the environment.</t>
  </si>
  <si>
    <t>Version 1.6</t>
  </si>
  <si>
    <t>Updated: 6/1/2020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</si>
</sst>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000"/>
    <numFmt numFmtId="165" formatCode="0.000000"/>
    <numFmt numFmtId="166" formatCode="0.000"/>
    <numFmt numFmtId="167" formatCode="#,##0.0000"/>
    <numFmt numFmtId="168" formatCode="0.0"/>
    <numFmt numFmtId="169" formatCode="[&lt;=9999999]###\-####;\(###\)\ ###\-####"/>
    <numFmt numFmtId="170" formatCode="00000"/>
    <numFmt numFmtId="171" formatCode="0.00000"/>
  </numFmts>
  <fonts count="6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0"/>
      <name val="Arial"/>
      <family val="2"/>
    </font>
    <font>
      <sz val="8"/>
      <color indexed="81"/>
      <name val="Tahoma"/>
      <family val="2"/>
    </font>
    <font>
      <b/>
      <sz val="8"/>
      <color indexed="81"/>
      <name val="Tahoma"/>
      <family val="2"/>
    </font>
    <font>
      <sz val="7"/>
      <name val="Arial"/>
      <family val="2"/>
    </font>
    <font>
      <sz val="10"/>
      <name val="Calibri"/>
      <family val="2"/>
      <scheme val="minor"/>
    </font>
    <font>
      <sz val="8"/>
      <name val="Calibri"/>
      <family val="2"/>
      <scheme val="minor"/>
    </font>
    <font>
      <b/>
      <sz val="10"/>
      <name val="Calibri"/>
      <family val="2"/>
      <scheme val="minor"/>
    </font>
    <font>
      <sz val="10"/>
      <color rgb="FF000000"/>
      <name val="Calibri"/>
      <family val="2"/>
      <scheme val="minor"/>
    </font>
    <font>
      <sz val="8"/>
      <color rgb="FF000000"/>
      <name val="Tahoma"/>
      <family val="2"/>
    </font>
    <font>
      <vertAlign val="subscript"/>
      <sz val="10"/>
      <name val="Calibri"/>
      <family val="2"/>
      <scheme val="minor"/>
    </font>
    <font>
      <sz val="10"/>
      <color theme="0"/>
      <name val="Calibri"/>
      <family val="2"/>
      <scheme val="minor"/>
    </font>
    <font>
      <sz val="10"/>
      <color rgb="FF151515"/>
      <name val="Lucida Sans Unicode"/>
      <family val="2"/>
    </font>
    <font>
      <u/>
      <sz val="10"/>
      <color theme="10"/>
      <name val="Arial"/>
      <family val="2"/>
    </font>
    <font>
      <b/>
      <sz val="10"/>
      <color rgb="FFC00000"/>
      <name val="Calibri Light"/>
      <family val="2"/>
    </font>
    <font>
      <b/>
      <sz val="9"/>
      <name val="Calibri Light"/>
      <family val="2"/>
    </font>
    <font>
      <sz val="6.8"/>
      <color indexed="81"/>
      <name val="Tahoma"/>
      <family val="2"/>
    </font>
    <font>
      <sz val="9"/>
      <color indexed="81"/>
      <name val="Tahoma"/>
      <family val="2"/>
    </font>
    <font>
      <sz val="9"/>
      <color indexed="81"/>
      <name val="Calibri"/>
      <family val="2"/>
    </font>
    <font>
      <sz val="10"/>
      <name val="Calibri Light"/>
      <family val="2"/>
    </font>
    <font>
      <b/>
      <sz val="11"/>
      <name val="Calibri Light"/>
      <family val="2"/>
    </font>
    <font>
      <sz val="12"/>
      <name val="Calibri Light"/>
      <family val="2"/>
    </font>
    <font>
      <i/>
      <sz val="10"/>
      <name val="Arial"/>
      <family val="2"/>
    </font>
    <font>
      <b/>
      <sz val="14"/>
      <name val="Calibri Light"/>
      <family val="2"/>
    </font>
    <font>
      <b/>
      <sz val="12"/>
      <name val="Calibri Light"/>
      <family val="2"/>
    </font>
    <font>
      <sz val="9"/>
      <name val="Calibri Light"/>
      <family val="2"/>
    </font>
    <font>
      <sz val="8"/>
      <name val="Calibri Light"/>
      <family val="2"/>
    </font>
    <font>
      <sz val="7"/>
      <name val="Calibri Light"/>
      <family val="2"/>
    </font>
    <font>
      <i/>
      <sz val="10"/>
      <name val="Calibri Light"/>
      <family val="2"/>
    </font>
    <font>
      <u/>
      <sz val="10"/>
      <color theme="10"/>
      <name val="Calibri Light"/>
      <family val="2"/>
    </font>
    <font>
      <i/>
      <sz val="9"/>
      <name val="Calibri Light"/>
      <family val="2"/>
    </font>
    <font>
      <b/>
      <sz val="10"/>
      <name val="Calibri Light"/>
      <family val="2"/>
    </font>
    <font>
      <vertAlign val="subscript"/>
      <sz val="10"/>
      <name val="Calibri Light"/>
      <family val="2"/>
    </font>
    <font>
      <sz val="14"/>
      <name val="Calibri Light"/>
      <family val="2"/>
    </font>
    <font>
      <b/>
      <sz val="9"/>
      <color theme="0"/>
      <name val="Calibri Light"/>
      <family val="2"/>
    </font>
    <font>
      <b/>
      <sz val="8"/>
      <color rgb="FFFF0000"/>
      <name val="Calibri Light"/>
      <family val="2"/>
    </font>
    <font>
      <b/>
      <sz val="8"/>
      <color theme="0"/>
      <name val="Calibri Light"/>
      <family val="2"/>
    </font>
    <font>
      <b/>
      <sz val="10"/>
      <color theme="0"/>
      <name val="Calibri Light"/>
      <family val="2"/>
    </font>
    <font>
      <b/>
      <sz val="8"/>
      <name val="Calibri Light"/>
      <family val="2"/>
    </font>
    <font>
      <i/>
      <sz val="8"/>
      <name val="Calibri Light"/>
      <family val="2"/>
    </font>
    <font>
      <i/>
      <sz val="10"/>
      <name val="Calibri"/>
      <family val="2"/>
      <scheme val="minor"/>
    </font>
    <font>
      <sz val="20"/>
      <color theme="0"/>
      <name val="Cambria"/>
      <family val="1"/>
      <scheme val="major"/>
    </font>
    <font>
      <b/>
      <sz val="20"/>
      <color theme="0"/>
      <name val="Cambria"/>
      <family val="1"/>
      <scheme val="major"/>
    </font>
    <font>
      <u/>
      <sz val="12"/>
      <color theme="3" tint="0.79998168889431442"/>
      <name val="Calibri"/>
      <family val="2"/>
      <scheme val="minor"/>
    </font>
    <font>
      <sz val="20"/>
      <color indexed="9"/>
      <name val="Cambria"/>
      <family val="1"/>
      <scheme val="major"/>
    </font>
    <font>
      <b/>
      <sz val="20"/>
      <color indexed="9"/>
      <name val="Cambria"/>
      <family val="1"/>
      <scheme val="major"/>
    </font>
    <font>
      <b/>
      <sz val="14"/>
      <name val="Cambria"/>
      <family val="1"/>
      <scheme val="major"/>
    </font>
    <font>
      <sz val="14"/>
      <color rgb="FFFFC000"/>
      <name val="Calibri"/>
      <family val="2"/>
      <scheme val="minor"/>
    </font>
    <font>
      <sz val="14"/>
      <color theme="0"/>
      <name val="Calibri"/>
      <family val="2"/>
      <scheme val="minor"/>
    </font>
    <font>
      <b/>
      <sz val="11"/>
      <name val="Cambria"/>
      <family val="1"/>
      <scheme val="major"/>
    </font>
    <font>
      <b/>
      <sz val="10"/>
      <color rgb="FFFF0000"/>
      <name val="Calibri"/>
      <family val="2"/>
      <scheme val="minor"/>
    </font>
    <font>
      <b/>
      <sz val="11"/>
      <color theme="0"/>
      <name val="Calibri Light"/>
      <family val="2"/>
    </font>
    <font>
      <sz val="10"/>
      <color theme="0"/>
      <name val="Calibri Light"/>
      <family val="2"/>
    </font>
    <font>
      <b/>
      <i/>
      <sz val="14"/>
      <color rgb="FFFFC000"/>
      <name val="Cambria"/>
      <family val="1"/>
      <scheme val="major"/>
    </font>
    <font>
      <b/>
      <sz val="26"/>
      <name val="Calibri"/>
      <family val="2"/>
      <scheme val="minor"/>
    </font>
    <font>
      <sz val="18"/>
      <name val="Cambria"/>
      <family val="1"/>
      <scheme val="major"/>
    </font>
    <font>
      <b/>
      <sz val="11"/>
      <name val="Calibri"/>
      <family val="2"/>
      <scheme val="minor"/>
    </font>
    <font>
      <b/>
      <sz val="7"/>
      <name val="Calibri Light"/>
      <family val="2"/>
    </font>
    <font>
      <b/>
      <sz val="28"/>
      <name val="Calibri Light"/>
      <family val="2"/>
    </font>
    <font>
      <sz val="10"/>
      <color rgb="FFFF0000"/>
      <name val="Calibri Light"/>
      <family val="2"/>
    </font>
    <font>
      <b/>
      <sz val="16"/>
      <name val="Calibri Light"/>
      <family val="2"/>
    </font>
    <font>
      <sz val="18"/>
      <color theme="0"/>
      <name val="Cambria"/>
      <family val="1"/>
      <scheme val="major"/>
    </font>
    <font>
      <b/>
      <sz val="18"/>
      <color theme="0"/>
      <name val="Cambria"/>
      <family val="1"/>
      <scheme val="major"/>
    </font>
  </fonts>
  <fills count="17">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indexed="9"/>
        <bgColor indexed="9"/>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79998168889431442"/>
        <bgColor indexed="64"/>
      </patternFill>
    </fill>
    <fill>
      <patternFill patternType="solid">
        <fgColor theme="1" tint="0.249977111117893"/>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rgb="FFF2F7FC"/>
        <bgColor indexed="64"/>
      </patternFill>
    </fill>
    <fill>
      <patternFill patternType="solid">
        <fgColor rgb="FFF7F7F7"/>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rgb="FFFFFF99"/>
        <bgColor indexed="64"/>
      </patternFill>
    </fill>
  </fills>
  <borders count="111">
    <border>
      <left/>
      <right/>
      <top/>
      <bottom/>
      <diagonal/>
    </border>
    <border>
      <left/>
      <right/>
      <top style="thin">
        <color indexed="64"/>
      </top>
      <bottom/>
      <diagonal/>
    </border>
    <border>
      <left/>
      <right style="hair">
        <color indexed="64"/>
      </right>
      <top/>
      <bottom/>
      <diagonal/>
    </border>
    <border>
      <left/>
      <right style="hair">
        <color indexed="64"/>
      </right>
      <top style="hair">
        <color indexed="64"/>
      </top>
      <bottom/>
      <diagonal/>
    </border>
    <border>
      <left/>
      <right style="hair">
        <color indexed="64"/>
      </right>
      <top/>
      <bottom style="hair">
        <color indexed="64"/>
      </bottom>
      <diagonal/>
    </border>
    <border>
      <left/>
      <right/>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hair">
        <color indexed="64"/>
      </top>
      <bottom/>
      <diagonal/>
    </border>
    <border>
      <left/>
      <right style="medium">
        <color indexed="64"/>
      </right>
      <top/>
      <bottom style="hair">
        <color indexed="64"/>
      </bottom>
      <diagonal/>
    </border>
    <border>
      <left/>
      <right style="medium">
        <color indexed="64"/>
      </right>
      <top style="hair">
        <color indexed="64"/>
      </top>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bottom style="medium">
        <color indexed="64"/>
      </bottom>
      <diagonal/>
    </border>
    <border>
      <left style="hair">
        <color indexed="64"/>
      </left>
      <right/>
      <top style="hair">
        <color indexed="64"/>
      </top>
      <bottom/>
      <diagonal/>
    </border>
    <border>
      <left style="medium">
        <color indexed="64"/>
      </left>
      <right/>
      <top style="medium">
        <color indexed="64"/>
      </top>
      <bottom style="medium">
        <color indexed="64"/>
      </bottom>
      <diagonal/>
    </border>
    <border>
      <left style="hair">
        <color indexed="64"/>
      </left>
      <right/>
      <top/>
      <bottom style="hair">
        <color indexed="64"/>
      </bottom>
      <diagonal/>
    </border>
    <border>
      <left style="medium">
        <color indexed="64"/>
      </left>
      <right style="hair">
        <color indexed="64"/>
      </right>
      <top/>
      <bottom style="medium">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thin">
        <color indexed="64"/>
      </bottom>
      <diagonal/>
    </border>
    <border>
      <left/>
      <right style="medium">
        <color indexed="64"/>
      </right>
      <top style="medium">
        <color indexed="64"/>
      </top>
      <bottom/>
      <diagonal/>
    </border>
    <border>
      <left/>
      <right/>
      <top style="hair">
        <color indexed="64"/>
      </top>
      <bottom style="hair">
        <color indexed="64"/>
      </bottom>
      <diagonal/>
    </border>
    <border>
      <left style="medium">
        <color indexed="64"/>
      </left>
      <right/>
      <top style="hair">
        <color indexed="64"/>
      </top>
      <bottom/>
      <diagonal/>
    </border>
    <border>
      <left/>
      <right style="medium">
        <color indexed="64"/>
      </right>
      <top/>
      <bottom/>
      <diagonal/>
    </border>
    <border>
      <left style="hair">
        <color indexed="64"/>
      </left>
      <right style="hair">
        <color indexed="64"/>
      </right>
      <top style="hair">
        <color indexed="64"/>
      </top>
      <bottom/>
      <diagonal/>
    </border>
    <border>
      <left/>
      <right style="medium">
        <color indexed="64"/>
      </right>
      <top style="hair">
        <color indexed="64"/>
      </top>
      <bottom style="hair">
        <color indexed="64"/>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thin">
        <color indexed="64"/>
      </top>
      <bottom/>
      <diagonal/>
    </border>
    <border>
      <left style="medium">
        <color indexed="64"/>
      </left>
      <right style="hair">
        <color indexed="64"/>
      </right>
      <top/>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bottom/>
      <diagonal/>
    </border>
    <border>
      <left/>
      <right/>
      <top style="hair">
        <color indexed="64"/>
      </top>
      <bottom style="medium">
        <color indexed="64"/>
      </bottom>
      <diagonal/>
    </border>
    <border>
      <left style="hair">
        <color indexed="64"/>
      </left>
      <right style="medium">
        <color indexed="64"/>
      </right>
      <top style="hair">
        <color indexed="64"/>
      </top>
      <bottom/>
      <diagonal/>
    </border>
    <border>
      <left/>
      <right style="hair">
        <color indexed="64"/>
      </right>
      <top/>
      <bottom style="medium">
        <color indexed="64"/>
      </bottom>
      <diagonal/>
    </border>
    <border>
      <left style="hair">
        <color indexed="64"/>
      </left>
      <right/>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hair">
        <color indexed="64"/>
      </right>
      <top style="hair">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hair">
        <color indexed="64"/>
      </left>
      <right style="medium">
        <color indexed="64"/>
      </right>
      <top/>
      <bottom/>
      <diagonal/>
    </border>
    <border>
      <left style="medium">
        <color indexed="64"/>
      </left>
      <right style="hair">
        <color indexed="64"/>
      </right>
      <top style="medium">
        <color indexed="64"/>
      </top>
      <bottom/>
      <diagonal/>
    </border>
    <border>
      <left style="hair">
        <color indexed="64"/>
      </left>
      <right style="medium">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right style="hair">
        <color indexed="64"/>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medium">
        <color indexed="64"/>
      </right>
      <top style="thin">
        <color indexed="64"/>
      </top>
      <bottom style="hair">
        <color indexed="64"/>
      </bottom>
      <diagonal/>
    </border>
    <border>
      <left style="hair">
        <color indexed="64"/>
      </left>
      <right style="thin">
        <color indexed="64"/>
      </right>
      <top style="hair">
        <color indexed="64"/>
      </top>
      <bottom style="medium">
        <color indexed="64"/>
      </bottom>
      <diagonal/>
    </border>
    <border>
      <left style="hair">
        <color indexed="64"/>
      </left>
      <right style="thin">
        <color indexed="64"/>
      </right>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hair">
        <color indexed="64"/>
      </top>
      <bottom style="medium">
        <color indexed="64"/>
      </bottom>
      <diagonal/>
    </border>
    <border>
      <left style="hair">
        <color indexed="64"/>
      </left>
      <right/>
      <top style="thin">
        <color indexed="64"/>
      </top>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hair">
        <color indexed="64"/>
      </bottom>
      <diagonal/>
    </border>
  </borders>
  <cellStyleXfs count="15">
    <xf numFmtId="0" fontId="0" fillId="0" borderId="0"/>
    <xf numFmtId="0" fontId="5" fillId="0" borderId="0"/>
    <xf numFmtId="0" fontId="18" fillId="0" borderId="0" applyNumberFormat="0" applyFill="0" applyBorder="0" applyAlignment="0" applyProtection="0"/>
    <xf numFmtId="0" fontId="6" fillId="0" borderId="0"/>
    <xf numFmtId="0" fontId="4" fillId="0" borderId="0"/>
    <xf numFmtId="0" fontId="6" fillId="0" borderId="0"/>
    <xf numFmtId="0" fontId="6" fillId="0" borderId="0"/>
    <xf numFmtId="0" fontId="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097">
    <xf numFmtId="0" fontId="0" fillId="0" borderId="0" xfId="0"/>
    <xf numFmtId="0" fontId="10" fillId="0" borderId="0" xfId="0" applyFont="1"/>
    <xf numFmtId="0" fontId="10" fillId="0" borderId="0" xfId="0" applyFont="1" applyAlignment="1">
      <alignment vertical="top"/>
    </xf>
    <xf numFmtId="0" fontId="10" fillId="0" borderId="0" xfId="0" applyFont="1" applyAlignment="1">
      <alignment vertical="center"/>
    </xf>
    <xf numFmtId="0" fontId="0" fillId="0" borderId="0" xfId="0" applyProtection="1"/>
    <xf numFmtId="0" fontId="10" fillId="0" borderId="0" xfId="0" applyFont="1" applyAlignment="1">
      <alignment horizontal="center"/>
    </xf>
    <xf numFmtId="49" fontId="10" fillId="0" borderId="0" xfId="0" applyNumberFormat="1" applyFont="1" applyAlignment="1">
      <alignment horizontal="center"/>
    </xf>
    <xf numFmtId="0" fontId="13" fillId="0" borderId="0" xfId="0" applyFont="1" applyAlignment="1">
      <alignment horizontal="center" vertical="center"/>
    </xf>
    <xf numFmtId="0" fontId="10" fillId="0" borderId="0" xfId="0" applyFont="1" applyProtection="1"/>
    <xf numFmtId="0" fontId="0" fillId="0" borderId="0" xfId="0" applyFill="1" applyBorder="1" applyProtection="1"/>
    <xf numFmtId="0" fontId="0" fillId="0" borderId="0" xfId="0" applyBorder="1" applyProtection="1"/>
    <xf numFmtId="0" fontId="16" fillId="9" borderId="0" xfId="0" applyFont="1" applyFill="1" applyAlignment="1">
      <alignment horizontal="center"/>
    </xf>
    <xf numFmtId="0" fontId="17" fillId="0" borderId="0" xfId="0" applyFont="1" applyFill="1" applyAlignment="1">
      <alignment vertical="top"/>
    </xf>
    <xf numFmtId="0" fontId="18" fillId="0" borderId="0" xfId="2" applyFill="1" applyAlignment="1">
      <alignment vertical="top"/>
    </xf>
    <xf numFmtId="0" fontId="11" fillId="0" borderId="0" xfId="0" applyFont="1" applyAlignment="1">
      <alignment vertical="top"/>
    </xf>
    <xf numFmtId="0" fontId="11" fillId="0" borderId="0" xfId="0" applyFont="1" applyAlignment="1">
      <alignment horizontal="left" vertical="top"/>
    </xf>
    <xf numFmtId="0" fontId="11" fillId="0" borderId="0" xfId="0" applyFont="1"/>
    <xf numFmtId="0" fontId="6" fillId="0" borderId="0" xfId="0" applyNumberFormat="1" applyFont="1" applyFill="1" applyBorder="1" applyAlignment="1" applyProtection="1"/>
    <xf numFmtId="0" fontId="10" fillId="0" borderId="0" xfId="0" applyNumberFormat="1" applyFont="1" applyFill="1" applyBorder="1" applyAlignment="1" applyProtection="1"/>
    <xf numFmtId="0" fontId="10" fillId="0" borderId="18" xfId="0" applyFont="1" applyBorder="1" applyAlignment="1" applyProtection="1">
      <alignment horizontal="center"/>
    </xf>
    <xf numFmtId="0" fontId="10" fillId="0" borderId="1" xfId="0" applyFont="1" applyBorder="1" applyAlignment="1" applyProtection="1">
      <alignment horizontal="center"/>
    </xf>
    <xf numFmtId="0" fontId="10" fillId="0" borderId="51" xfId="0" applyFont="1" applyBorder="1" applyAlignment="1" applyProtection="1">
      <alignment horizontal="center"/>
    </xf>
    <xf numFmtId="0" fontId="9" fillId="0" borderId="0" xfId="0" applyFont="1" applyProtection="1"/>
    <xf numFmtId="167" fontId="12" fillId="10" borderId="12" xfId="0" applyNumberFormat="1" applyFont="1" applyFill="1" applyBorder="1" applyAlignment="1" applyProtection="1">
      <alignment horizontal="center"/>
    </xf>
    <xf numFmtId="0" fontId="10" fillId="0" borderId="0" xfId="0" applyNumberFormat="1" applyFont="1" applyFill="1" applyBorder="1" applyAlignment="1" applyProtection="1">
      <alignment vertical="top" wrapText="1"/>
    </xf>
    <xf numFmtId="0" fontId="10" fillId="0" borderId="48" xfId="0" applyNumberFormat="1" applyFont="1" applyFill="1" applyBorder="1" applyAlignment="1" applyProtection="1">
      <alignment horizontal="left" vertical="top" wrapText="1"/>
    </xf>
    <xf numFmtId="0" fontId="0" fillId="0" borderId="21" xfId="0" applyFill="1" applyBorder="1" applyProtection="1"/>
    <xf numFmtId="0" fontId="0" fillId="0" borderId="48" xfId="0" applyFill="1" applyBorder="1" applyProtection="1"/>
    <xf numFmtId="0" fontId="6" fillId="0" borderId="21" xfId="0" applyNumberFormat="1" applyFont="1" applyFill="1" applyBorder="1" applyAlignment="1" applyProtection="1"/>
    <xf numFmtId="0" fontId="24" fillId="0" borderId="0" xfId="0" applyFont="1" applyFill="1" applyBorder="1" applyProtection="1"/>
    <xf numFmtId="0" fontId="24" fillId="0" borderId="0" xfId="0" applyNumberFormat="1" applyFont="1" applyFill="1" applyBorder="1" applyAlignment="1" applyProtection="1">
      <alignment vertical="top" wrapText="1"/>
    </xf>
    <xf numFmtId="0" fontId="24" fillId="0" borderId="0" xfId="0" applyFont="1" applyBorder="1" applyProtection="1"/>
    <xf numFmtId="0" fontId="31" fillId="13" borderId="19" xfId="0" applyFont="1" applyFill="1" applyBorder="1" applyAlignment="1" applyProtection="1">
      <alignment vertical="top"/>
    </xf>
    <xf numFmtId="0" fontId="32" fillId="13" borderId="20" xfId="0" applyFont="1" applyFill="1" applyBorder="1" applyAlignment="1" applyProtection="1">
      <alignment vertical="top"/>
    </xf>
    <xf numFmtId="0" fontId="32" fillId="13" borderId="82" xfId="0" applyFont="1" applyFill="1" applyBorder="1" applyAlignment="1" applyProtection="1">
      <alignment vertical="top"/>
    </xf>
    <xf numFmtId="0" fontId="24" fillId="0" borderId="21" xfId="0" applyFont="1" applyFill="1" applyBorder="1" applyProtection="1"/>
    <xf numFmtId="0" fontId="34" fillId="0" borderId="0" xfId="2" applyFont="1" applyFill="1" applyBorder="1" applyAlignment="1" applyProtection="1">
      <alignment vertical="center"/>
    </xf>
    <xf numFmtId="0" fontId="24" fillId="0" borderId="0" xfId="0" applyFont="1"/>
    <xf numFmtId="0" fontId="24" fillId="0" borderId="48" xfId="0" applyFont="1" applyFill="1" applyBorder="1" applyProtection="1"/>
    <xf numFmtId="0" fontId="24" fillId="0" borderId="53" xfId="0" applyFont="1" applyFill="1" applyBorder="1" applyProtection="1"/>
    <xf numFmtId="0" fontId="24" fillId="0" borderId="38" xfId="0" applyFont="1" applyFill="1" applyBorder="1" applyProtection="1"/>
    <xf numFmtId="0" fontId="24" fillId="0" borderId="54" xfId="0" applyFont="1" applyFill="1" applyBorder="1" applyProtection="1"/>
    <xf numFmtId="0" fontId="31" fillId="13" borderId="20" xfId="0" applyFont="1" applyFill="1" applyBorder="1" applyProtection="1"/>
    <xf numFmtId="0" fontId="31" fillId="13" borderId="45" xfId="0" applyFont="1" applyFill="1" applyBorder="1" applyProtection="1"/>
    <xf numFmtId="0" fontId="31" fillId="13" borderId="0" xfId="0" applyFont="1" applyFill="1" applyBorder="1" applyProtection="1"/>
    <xf numFmtId="0" fontId="31" fillId="13" borderId="3" xfId="0" applyFont="1" applyFill="1" applyBorder="1" applyProtection="1"/>
    <xf numFmtId="0" fontId="31" fillId="13" borderId="48" xfId="0" applyFont="1" applyFill="1" applyBorder="1" applyProtection="1"/>
    <xf numFmtId="0" fontId="24" fillId="0" borderId="21" xfId="0" applyFont="1" applyBorder="1" applyAlignment="1" applyProtection="1">
      <alignment horizontal="center"/>
    </xf>
    <xf numFmtId="0" fontId="24" fillId="0" borderId="0" xfId="0" applyFont="1" applyBorder="1" applyAlignment="1" applyProtection="1">
      <alignment horizontal="center"/>
    </xf>
    <xf numFmtId="0" fontId="24" fillId="0" borderId="48" xfId="0" applyFont="1" applyBorder="1" applyAlignment="1" applyProtection="1">
      <alignment horizontal="center"/>
    </xf>
    <xf numFmtId="0" fontId="24" fillId="0" borderId="21" xfId="0" applyFont="1" applyBorder="1" applyProtection="1"/>
    <xf numFmtId="0" fontId="24" fillId="0" borderId="48" xfId="0" applyFont="1" applyBorder="1" applyProtection="1"/>
    <xf numFmtId="0" fontId="24" fillId="0" borderId="53" xfId="0" applyFont="1" applyBorder="1" applyProtection="1"/>
    <xf numFmtId="0" fontId="24" fillId="0" borderId="38" xfId="0" applyFont="1" applyBorder="1" applyProtection="1"/>
    <xf numFmtId="0" fontId="24" fillId="0" borderId="0" xfId="0" applyFont="1" applyProtection="1"/>
    <xf numFmtId="0" fontId="31" fillId="13" borderId="20" xfId="0" applyFont="1" applyFill="1" applyBorder="1" applyAlignment="1" applyProtection="1">
      <alignment vertical="top"/>
    </xf>
    <xf numFmtId="0" fontId="32" fillId="13" borderId="45" xfId="0" applyFont="1" applyFill="1" applyBorder="1" applyAlignment="1" applyProtection="1">
      <alignment vertical="top"/>
    </xf>
    <xf numFmtId="0" fontId="31" fillId="0" borderId="36" xfId="0" applyFont="1" applyFill="1" applyBorder="1" applyAlignment="1" applyProtection="1">
      <alignment horizontal="center" vertical="center"/>
    </xf>
    <xf numFmtId="0" fontId="31" fillId="0" borderId="22" xfId="0" applyFont="1" applyFill="1" applyBorder="1" applyAlignment="1" applyProtection="1">
      <alignment horizontal="center" vertical="center"/>
    </xf>
    <xf numFmtId="0" fontId="24" fillId="0" borderId="18" xfId="0" applyFont="1" applyBorder="1" applyAlignment="1" applyProtection="1">
      <alignment horizontal="center"/>
    </xf>
    <xf numFmtId="0" fontId="24" fillId="0" borderId="1" xfId="0" applyFont="1" applyBorder="1" applyAlignment="1" applyProtection="1">
      <alignment horizontal="center"/>
    </xf>
    <xf numFmtId="0" fontId="24" fillId="0" borderId="51" xfId="0" applyFont="1" applyBorder="1" applyAlignment="1" applyProtection="1">
      <alignment horizontal="center"/>
    </xf>
    <xf numFmtId="0" fontId="41" fillId="0" borderId="0" xfId="0" applyFont="1" applyFill="1" applyBorder="1" applyAlignment="1" applyProtection="1">
      <alignment horizontal="center"/>
    </xf>
    <xf numFmtId="0" fontId="39" fillId="0" borderId="0" xfId="0" applyFont="1" applyFill="1" applyBorder="1" applyAlignment="1" applyProtection="1"/>
    <xf numFmtId="0" fontId="41" fillId="0" borderId="0" xfId="0" applyFont="1" applyFill="1" applyAlignment="1" applyProtection="1">
      <alignment horizontal="center"/>
    </xf>
    <xf numFmtId="0" fontId="24" fillId="0" borderId="0" xfId="0" applyFont="1" applyFill="1" applyBorder="1" applyAlignment="1" applyProtection="1">
      <alignment horizontal="center" vertical="center"/>
    </xf>
    <xf numFmtId="0" fontId="24" fillId="0" borderId="0" xfId="0" applyFont="1" applyFill="1" applyBorder="1" applyAlignment="1" applyProtection="1">
      <alignment vertical="center"/>
    </xf>
    <xf numFmtId="0" fontId="36" fillId="0" borderId="0" xfId="0" applyFont="1" applyFill="1" applyBorder="1" applyAlignment="1" applyProtection="1">
      <alignment horizontal="center"/>
    </xf>
    <xf numFmtId="165" fontId="36" fillId="0" borderId="0" xfId="0" applyNumberFormat="1" applyFont="1" applyFill="1" applyBorder="1" applyAlignment="1" applyProtection="1"/>
    <xf numFmtId="0" fontId="24" fillId="0" borderId="0" xfId="0" applyFont="1" applyFill="1" applyProtection="1"/>
    <xf numFmtId="0" fontId="20" fillId="0" borderId="0" xfId="0" applyFont="1" applyFill="1" applyBorder="1" applyAlignment="1" applyProtection="1">
      <alignment horizontal="center" vertical="center" wrapText="1"/>
    </xf>
    <xf numFmtId="0" fontId="30" fillId="0" borderId="0" xfId="0" applyFont="1" applyFill="1" applyBorder="1" applyAlignment="1" applyProtection="1">
      <alignment horizontal="center"/>
    </xf>
    <xf numFmtId="0" fontId="20" fillId="0" borderId="0" xfId="0" applyFont="1" applyFill="1" applyBorder="1" applyAlignment="1" applyProtection="1">
      <alignment horizontal="center"/>
    </xf>
    <xf numFmtId="14" fontId="31" fillId="0" borderId="83" xfId="0" applyNumberFormat="1" applyFont="1" applyFill="1" applyBorder="1" applyAlignment="1" applyProtection="1">
      <alignment horizontal="center" vertical="center"/>
      <protection locked="0"/>
    </xf>
    <xf numFmtId="0" fontId="31" fillId="0" borderId="84" xfId="0" applyFont="1" applyFill="1" applyBorder="1" applyAlignment="1" applyProtection="1">
      <alignment horizontal="center" vertical="center"/>
      <protection locked="0"/>
    </xf>
    <xf numFmtId="0" fontId="31" fillId="0" borderId="86" xfId="0" applyFont="1" applyFill="1" applyBorder="1" applyAlignment="1" applyProtection="1">
      <alignment horizontal="center" vertical="center"/>
      <protection locked="0"/>
    </xf>
    <xf numFmtId="14" fontId="31" fillId="0" borderId="85" xfId="0" applyNumberFormat="1" applyFont="1" applyFill="1" applyBorder="1" applyAlignment="1" applyProtection="1">
      <alignment horizontal="center" vertical="center"/>
      <protection locked="0"/>
    </xf>
    <xf numFmtId="14" fontId="31" fillId="0" borderId="89" xfId="0" applyNumberFormat="1" applyFont="1" applyFill="1" applyBorder="1" applyAlignment="1" applyProtection="1">
      <alignment horizontal="center" vertical="center"/>
      <protection locked="0"/>
    </xf>
    <xf numFmtId="0" fontId="31" fillId="0" borderId="87" xfId="0" applyFont="1" applyFill="1" applyBorder="1" applyAlignment="1" applyProtection="1">
      <alignment horizontal="center" vertical="center"/>
      <protection locked="0"/>
    </xf>
    <xf numFmtId="0" fontId="31" fillId="0" borderId="88" xfId="0" applyFont="1" applyFill="1" applyBorder="1" applyAlignment="1" applyProtection="1">
      <alignment horizontal="center" vertical="center"/>
      <protection locked="0"/>
    </xf>
    <xf numFmtId="0" fontId="31" fillId="0" borderId="0" xfId="0" applyFont="1" applyFill="1" applyBorder="1" applyAlignment="1" applyProtection="1">
      <alignment horizontal="center" vertical="center"/>
    </xf>
    <xf numFmtId="0" fontId="44" fillId="12" borderId="64" xfId="0" applyFont="1" applyFill="1" applyBorder="1" applyAlignment="1" applyProtection="1">
      <alignment horizontal="center" vertical="center" wrapText="1"/>
    </xf>
    <xf numFmtId="0" fontId="44" fillId="12" borderId="2" xfId="0" applyFont="1" applyFill="1" applyBorder="1" applyAlignment="1" applyProtection="1">
      <alignment horizontal="center" vertical="center" wrapText="1"/>
    </xf>
    <xf numFmtId="0" fontId="44" fillId="12" borderId="6" xfId="0" applyFont="1" applyFill="1" applyBorder="1" applyAlignment="1" applyProtection="1">
      <alignment horizontal="center" vertical="center" wrapText="1"/>
    </xf>
    <xf numFmtId="0" fontId="31" fillId="0" borderId="62"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1" fillId="7" borderId="9" xfId="0" applyFont="1" applyFill="1" applyBorder="1" applyAlignment="1" applyProtection="1">
      <alignment horizontal="center" vertical="center" wrapText="1"/>
      <protection locked="0"/>
    </xf>
    <xf numFmtId="0" fontId="24" fillId="13" borderId="20" xfId="0" applyFont="1" applyFill="1" applyBorder="1" applyProtection="1"/>
    <xf numFmtId="0" fontId="24" fillId="13" borderId="82" xfId="0" applyFont="1" applyFill="1" applyBorder="1" applyProtection="1"/>
    <xf numFmtId="0" fontId="44" fillId="12" borderId="37" xfId="0" applyFont="1" applyFill="1" applyBorder="1" applyAlignment="1" applyProtection="1">
      <alignment horizontal="center" vertical="center" wrapText="1"/>
    </xf>
    <xf numFmtId="0" fontId="44" fillId="12" borderId="9" xfId="0" applyFont="1" applyFill="1" applyBorder="1" applyAlignment="1" applyProtection="1">
      <alignment horizontal="center" vertical="center"/>
    </xf>
    <xf numFmtId="0" fontId="44" fillId="12" borderId="9" xfId="0" applyFont="1" applyFill="1" applyBorder="1" applyAlignment="1" applyProtection="1">
      <alignment horizontal="center" vertical="center" wrapText="1"/>
    </xf>
    <xf numFmtId="0" fontId="44" fillId="12" borderId="37" xfId="0" applyFont="1" applyFill="1" applyBorder="1" applyAlignment="1" applyProtection="1">
      <alignment horizontal="center" vertical="center"/>
    </xf>
    <xf numFmtId="0" fontId="44" fillId="12" borderId="8" xfId="0" applyFont="1" applyFill="1" applyBorder="1" applyAlignment="1" applyProtection="1">
      <alignment horizontal="center" vertical="center" wrapText="1"/>
    </xf>
    <xf numFmtId="0" fontId="44" fillId="12" borderId="16" xfId="0" applyFont="1" applyFill="1" applyBorder="1" applyAlignment="1" applyProtection="1">
      <alignment horizontal="center" vertical="center" wrapText="1"/>
    </xf>
    <xf numFmtId="0" fontId="44" fillId="12" borderId="39" xfId="0" applyFont="1" applyFill="1" applyBorder="1" applyAlignment="1" applyProtection="1">
      <alignment horizontal="center" vertical="center" wrapText="1"/>
    </xf>
    <xf numFmtId="0" fontId="44" fillId="12" borderId="3" xfId="0" applyFont="1" applyFill="1" applyBorder="1" applyAlignment="1" applyProtection="1">
      <alignment horizontal="center" vertical="center"/>
    </xf>
    <xf numFmtId="0" fontId="44" fillId="12" borderId="3" xfId="0" applyFont="1" applyFill="1" applyBorder="1" applyAlignment="1" applyProtection="1">
      <alignment horizontal="center" vertical="center" wrapText="1"/>
    </xf>
    <xf numFmtId="0" fontId="44" fillId="12" borderId="39" xfId="0" applyFont="1" applyFill="1" applyBorder="1" applyAlignment="1" applyProtection="1">
      <alignment horizontal="center" vertical="center"/>
    </xf>
    <xf numFmtId="0" fontId="44" fillId="12" borderId="49" xfId="0" applyFont="1" applyFill="1" applyBorder="1" applyAlignment="1" applyProtection="1">
      <alignment horizontal="center" vertical="center" wrapText="1"/>
    </xf>
    <xf numFmtId="0" fontId="44" fillId="12" borderId="66" xfId="0" applyFont="1" applyFill="1" applyBorder="1" applyAlignment="1" applyProtection="1">
      <alignment horizontal="center" vertical="center" wrapText="1"/>
    </xf>
    <xf numFmtId="0" fontId="31" fillId="7" borderId="62" xfId="0" applyFont="1" applyFill="1" applyBorder="1" applyAlignment="1" applyProtection="1">
      <alignment horizontal="center" vertical="center" wrapText="1"/>
      <protection locked="0"/>
    </xf>
    <xf numFmtId="0" fontId="31" fillId="0" borderId="63" xfId="0" applyNumberFormat="1"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0" borderId="9" xfId="0" applyNumberFormat="1" applyFont="1" applyFill="1" applyBorder="1" applyAlignment="1" applyProtection="1">
      <alignment horizontal="center" vertical="center" wrapText="1"/>
      <protection locked="0"/>
    </xf>
    <xf numFmtId="0" fontId="30" fillId="0" borderId="0" xfId="0" applyNumberFormat="1" applyFont="1" applyFill="1" applyBorder="1" applyAlignment="1" applyProtection="1"/>
    <xf numFmtId="0" fontId="30" fillId="0" borderId="0" xfId="0" applyNumberFormat="1" applyFont="1" applyFill="1" applyBorder="1" applyAlignment="1" applyProtection="1">
      <alignment horizontal="center" vertical="center"/>
    </xf>
    <xf numFmtId="164" fontId="36" fillId="10" borderId="12" xfId="0" applyNumberFormat="1" applyFont="1" applyFill="1" applyBorder="1" applyAlignment="1" applyProtection="1">
      <alignment horizontal="center" vertical="center"/>
      <protection locked="0"/>
    </xf>
    <xf numFmtId="0" fontId="33" fillId="0" borderId="0" xfId="0" applyFont="1" applyFill="1" applyBorder="1" applyProtection="1"/>
    <xf numFmtId="0" fontId="27" fillId="0" borderId="0" xfId="0" applyFont="1" applyFill="1" applyBorder="1" applyProtection="1"/>
    <xf numFmtId="0" fontId="31" fillId="0" borderId="29" xfId="0" applyFont="1" applyFill="1" applyBorder="1" applyAlignment="1" applyProtection="1">
      <alignment horizontal="center" vertical="center"/>
    </xf>
    <xf numFmtId="0" fontId="31" fillId="0" borderId="42" xfId="0" applyFont="1" applyFill="1" applyBorder="1" applyAlignment="1" applyProtection="1">
      <alignment horizontal="center" vertical="center"/>
    </xf>
    <xf numFmtId="14" fontId="31" fillId="0" borderId="92" xfId="0" applyNumberFormat="1" applyFont="1" applyFill="1" applyBorder="1" applyAlignment="1" applyProtection="1">
      <alignment horizontal="center" vertical="center"/>
      <protection locked="0"/>
    </xf>
    <xf numFmtId="0" fontId="10" fillId="0" borderId="0" xfId="0" applyFont="1" applyFill="1" applyBorder="1" applyAlignment="1" applyProtection="1">
      <alignment horizontal="center" wrapText="1"/>
    </xf>
    <xf numFmtId="0" fontId="10" fillId="0" borderId="0" xfId="0" applyFont="1" applyFill="1" applyBorder="1" applyAlignment="1" applyProtection="1">
      <alignment horizontal="left" wrapText="1" indent="1"/>
    </xf>
    <xf numFmtId="164" fontId="10" fillId="0" borderId="0" xfId="0" applyNumberFormat="1" applyFont="1" applyFill="1" applyBorder="1" applyAlignment="1" applyProtection="1">
      <alignment horizontal="left" wrapText="1" indent="1"/>
    </xf>
    <xf numFmtId="0" fontId="10" fillId="0" borderId="0" xfId="0" applyFont="1" applyFill="1" applyProtection="1"/>
    <xf numFmtId="0" fontId="10" fillId="0" borderId="40" xfId="0" applyFont="1" applyFill="1" applyBorder="1" applyAlignment="1" applyProtection="1">
      <alignment horizontal="center" vertical="center" wrapText="1"/>
    </xf>
    <xf numFmtId="0" fontId="10" fillId="0" borderId="61" xfId="0" applyFont="1" applyFill="1" applyBorder="1" applyAlignment="1" applyProtection="1">
      <alignment horizontal="center" wrapText="1"/>
    </xf>
    <xf numFmtId="0" fontId="10" fillId="0" borderId="30" xfId="0" applyFont="1" applyFill="1" applyBorder="1" applyAlignment="1" applyProtection="1">
      <alignment horizontal="center" wrapText="1"/>
    </xf>
    <xf numFmtId="164" fontId="10" fillId="0" borderId="16" xfId="0" applyNumberFormat="1" applyFont="1" applyFill="1" applyBorder="1" applyAlignment="1" applyProtection="1">
      <alignment horizontal="center" wrapText="1"/>
    </xf>
    <xf numFmtId="0" fontId="10" fillId="0" borderId="29" xfId="0" applyFont="1" applyFill="1" applyBorder="1" applyAlignment="1" applyProtection="1">
      <alignment vertical="center" wrapText="1"/>
    </xf>
    <xf numFmtId="164" fontId="10" fillId="0" borderId="30" xfId="0" applyNumberFormat="1" applyFont="1" applyFill="1" applyBorder="1" applyAlignment="1" applyProtection="1">
      <alignment horizontal="center" wrapText="1"/>
    </xf>
    <xf numFmtId="164" fontId="10" fillId="0" borderId="52" xfId="0" applyNumberFormat="1" applyFont="1" applyFill="1" applyBorder="1" applyAlignment="1" applyProtection="1">
      <alignment horizontal="center" vertical="center" wrapText="1"/>
    </xf>
    <xf numFmtId="0" fontId="10" fillId="0" borderId="0" xfId="0" applyFont="1" applyAlignment="1" applyProtection="1">
      <alignment horizontal="center" vertical="center"/>
    </xf>
    <xf numFmtId="0" fontId="10" fillId="0" borderId="0" xfId="0" applyFont="1" applyFill="1" applyBorder="1" applyAlignment="1" applyProtection="1">
      <alignment vertical="center" wrapText="1"/>
    </xf>
    <xf numFmtId="3" fontId="12" fillId="0" borderId="0" xfId="0" applyNumberFormat="1" applyFont="1" applyFill="1" applyBorder="1" applyAlignment="1" applyProtection="1">
      <alignment horizontal="center" vertical="center" wrapText="1"/>
    </xf>
    <xf numFmtId="164" fontId="10" fillId="0" borderId="0" xfId="0" applyNumberFormat="1" applyFont="1" applyFill="1" applyBorder="1" applyAlignment="1" applyProtection="1">
      <alignment horizontal="center" wrapText="1"/>
    </xf>
    <xf numFmtId="11" fontId="10" fillId="0" borderId="0" xfId="0" applyNumberFormat="1" applyFont="1" applyFill="1" applyBorder="1" applyAlignment="1" applyProtection="1">
      <alignment horizontal="center" wrapText="1"/>
    </xf>
    <xf numFmtId="0" fontId="10" fillId="0" borderId="7" xfId="0" applyFont="1" applyFill="1" applyBorder="1" applyAlignment="1" applyProtection="1">
      <alignment horizontal="center" wrapText="1"/>
    </xf>
    <xf numFmtId="0" fontId="10" fillId="0" borderId="0" xfId="0" applyFont="1" applyFill="1" applyBorder="1" applyAlignment="1" applyProtection="1"/>
    <xf numFmtId="0" fontId="10" fillId="0" borderId="0" xfId="0" applyFont="1" applyFill="1" applyBorder="1" applyAlignment="1" applyProtection="1">
      <alignment horizontal="center" vertical="center"/>
    </xf>
    <xf numFmtId="0" fontId="10" fillId="0" borderId="0" xfId="0" applyFont="1" applyFill="1" applyBorder="1" applyProtection="1"/>
    <xf numFmtId="0" fontId="10" fillId="0" borderId="36" xfId="0" applyFont="1" applyFill="1" applyBorder="1" applyAlignment="1" applyProtection="1">
      <alignment vertical="center" wrapText="1"/>
    </xf>
    <xf numFmtId="0" fontId="10" fillId="0" borderId="66" xfId="0" applyFont="1" applyFill="1" applyBorder="1" applyAlignment="1" applyProtection="1">
      <alignment horizontal="center" wrapText="1"/>
    </xf>
    <xf numFmtId="2" fontId="10" fillId="0" borderId="16" xfId="0" applyNumberFormat="1" applyFont="1" applyFill="1" applyBorder="1" applyAlignment="1" applyProtection="1">
      <alignment horizontal="center" wrapText="1"/>
    </xf>
    <xf numFmtId="2" fontId="10" fillId="0" borderId="30" xfId="0" applyNumberFormat="1" applyFont="1" applyFill="1" applyBorder="1" applyAlignment="1" applyProtection="1">
      <alignment horizontal="center" wrapText="1"/>
    </xf>
    <xf numFmtId="164" fontId="10" fillId="0" borderId="31" xfId="0" applyNumberFormat="1" applyFont="1" applyFill="1" applyBorder="1" applyAlignment="1" applyProtection="1">
      <alignment horizontal="center" wrapText="1"/>
    </xf>
    <xf numFmtId="0" fontId="10" fillId="0" borderId="0" xfId="0" applyFont="1" applyFill="1" applyAlignment="1" applyProtection="1">
      <alignment horizontal="center"/>
    </xf>
    <xf numFmtId="0" fontId="10" fillId="0" borderId="18" xfId="0" applyFont="1" applyFill="1" applyBorder="1" applyAlignment="1" applyProtection="1">
      <alignment horizontal="center"/>
    </xf>
    <xf numFmtId="0" fontId="10" fillId="0" borderId="1" xfId="0" applyFont="1" applyFill="1" applyBorder="1" applyAlignment="1" applyProtection="1">
      <alignment horizontal="center"/>
    </xf>
    <xf numFmtId="0" fontId="10" fillId="0" borderId="51" xfId="0" applyFont="1" applyFill="1" applyBorder="1" applyAlignment="1" applyProtection="1">
      <alignment horizontal="center"/>
    </xf>
    <xf numFmtId="11" fontId="10" fillId="11" borderId="0" xfId="0" applyNumberFormat="1" applyFont="1" applyFill="1" applyBorder="1" applyAlignment="1" applyProtection="1">
      <alignment horizontal="center" vertical="center"/>
    </xf>
    <xf numFmtId="0" fontId="12" fillId="0" borderId="0" xfId="0" applyFont="1" applyAlignment="1" applyProtection="1">
      <alignment horizontal="center"/>
    </xf>
    <xf numFmtId="11" fontId="10" fillId="0" borderId="40" xfId="0" applyNumberFormat="1" applyFont="1" applyFill="1" applyBorder="1" applyAlignment="1" applyProtection="1">
      <alignment horizontal="center" vertical="center" wrapText="1"/>
    </xf>
    <xf numFmtId="0" fontId="10" fillId="0" borderId="61" xfId="0" applyFont="1" applyFill="1" applyBorder="1" applyAlignment="1" applyProtection="1">
      <alignment horizontal="center" vertical="center"/>
    </xf>
    <xf numFmtId="0" fontId="10" fillId="0" borderId="0" xfId="0" applyFont="1" applyBorder="1" applyAlignment="1" applyProtection="1">
      <alignment horizontal="center" vertical="center"/>
    </xf>
    <xf numFmtId="0" fontId="10" fillId="0" borderId="0" xfId="0" applyFont="1" applyAlignment="1" applyProtection="1">
      <alignment horizontal="center"/>
    </xf>
    <xf numFmtId="164" fontId="10" fillId="8" borderId="12" xfId="0" applyNumberFormat="1" applyFont="1" applyFill="1" applyBorder="1" applyAlignment="1" applyProtection="1">
      <alignment horizontal="center" vertical="center"/>
    </xf>
    <xf numFmtId="11" fontId="10" fillId="0" borderId="0" xfId="0" applyNumberFormat="1" applyFont="1" applyFill="1" applyBorder="1" applyAlignment="1" applyProtection="1">
      <alignment horizontal="center" vertical="center" wrapText="1"/>
    </xf>
    <xf numFmtId="11" fontId="12" fillId="0" borderId="0" xfId="0" applyNumberFormat="1" applyFont="1" applyFill="1" applyBorder="1" applyAlignment="1" applyProtection="1">
      <alignment horizontal="center" vertical="center" wrapText="1"/>
    </xf>
    <xf numFmtId="164" fontId="12" fillId="0" borderId="0" xfId="0" applyNumberFormat="1" applyFont="1" applyFill="1" applyBorder="1" applyAlignment="1" applyProtection="1">
      <alignment horizontal="center" vertical="center" wrapText="1"/>
    </xf>
    <xf numFmtId="0" fontId="10" fillId="11" borderId="0" xfId="0" applyFont="1" applyFill="1" applyBorder="1" applyProtection="1"/>
    <xf numFmtId="0" fontId="10" fillId="11" borderId="0" xfId="0" applyFont="1" applyFill="1" applyBorder="1" applyAlignment="1" applyProtection="1">
      <alignment horizontal="center" vertical="center"/>
    </xf>
    <xf numFmtId="0" fontId="10" fillId="11" borderId="0" xfId="0" applyFont="1" applyFill="1" applyBorder="1" applyAlignment="1" applyProtection="1">
      <alignment horizontal="center" vertical="center" wrapText="1"/>
    </xf>
    <xf numFmtId="2" fontId="10" fillId="11" borderId="0" xfId="0" applyNumberFormat="1" applyFont="1" applyFill="1" applyBorder="1" applyAlignment="1" applyProtection="1">
      <alignment horizontal="center" vertical="center"/>
    </xf>
    <xf numFmtId="11" fontId="10" fillId="11" borderId="0" xfId="0" applyNumberFormat="1" applyFont="1" applyFill="1" applyBorder="1" applyAlignment="1" applyProtection="1">
      <alignment horizontal="center" vertical="center" wrapText="1"/>
    </xf>
    <xf numFmtId="0" fontId="16" fillId="9" borderId="0" xfId="0" applyFont="1" applyFill="1" applyProtection="1"/>
    <xf numFmtId="0" fontId="12" fillId="0" borderId="0" xfId="0" applyNumberFormat="1" applyFont="1" applyFill="1" applyBorder="1" applyAlignment="1" applyProtection="1">
      <alignment horizontal="center" vertical="center"/>
    </xf>
    <xf numFmtId="0" fontId="10" fillId="0" borderId="0" xfId="0" applyNumberFormat="1" applyFont="1" applyFill="1" applyBorder="1" applyAlignment="1" applyProtection="1">
      <alignment horizontal="center" vertical="center"/>
    </xf>
    <xf numFmtId="0" fontId="10" fillId="9" borderId="0" xfId="0" applyFont="1" applyFill="1" applyProtection="1"/>
    <xf numFmtId="0" fontId="10" fillId="4" borderId="0" xfId="0" applyNumberFormat="1" applyFont="1" applyFill="1" applyBorder="1" applyAlignment="1" applyProtection="1">
      <alignment horizontal="left" indent="1"/>
    </xf>
    <xf numFmtId="0" fontId="10" fillId="3" borderId="0" xfId="0" applyFont="1" applyFill="1" applyProtection="1"/>
    <xf numFmtId="0" fontId="10" fillId="14" borderId="0" xfId="0" applyFont="1" applyFill="1" applyAlignment="1" applyProtection="1">
      <alignment horizontal="center"/>
    </xf>
    <xf numFmtId="0" fontId="10" fillId="14" borderId="8" xfId="0" applyFont="1" applyFill="1" applyBorder="1" applyAlignment="1" applyProtection="1">
      <alignment horizontal="center"/>
    </xf>
    <xf numFmtId="0" fontId="10" fillId="14" borderId="11" xfId="0" applyFont="1" applyFill="1" applyBorder="1" applyAlignment="1" applyProtection="1">
      <alignment horizontal="center"/>
    </xf>
    <xf numFmtId="0" fontId="16" fillId="0" borderId="0" xfId="0" applyFont="1" applyFill="1" applyProtection="1"/>
    <xf numFmtId="0" fontId="10" fillId="14" borderId="26" xfId="0" applyFont="1" applyFill="1" applyBorder="1" applyAlignment="1" applyProtection="1">
      <alignment horizontal="center"/>
    </xf>
    <xf numFmtId="0" fontId="10" fillId="9" borderId="0" xfId="0" applyFont="1" applyFill="1" applyBorder="1" applyAlignment="1" applyProtection="1">
      <alignment horizontal="center"/>
    </xf>
    <xf numFmtId="0" fontId="10" fillId="0" borderId="0" xfId="0" applyFont="1" applyBorder="1" applyProtection="1"/>
    <xf numFmtId="166" fontId="10" fillId="0" borderId="0" xfId="0" applyNumberFormat="1" applyFont="1" applyFill="1" applyBorder="1" applyAlignment="1" applyProtection="1">
      <alignment horizontal="center" wrapText="1"/>
    </xf>
    <xf numFmtId="0" fontId="10" fillId="11" borderId="0" xfId="0" applyFont="1" applyFill="1" applyProtection="1"/>
    <xf numFmtId="2" fontId="10" fillId="0" borderId="0" xfId="0" applyNumberFormat="1" applyFont="1" applyFill="1" applyBorder="1" applyAlignment="1" applyProtection="1">
      <alignment horizontal="center" vertical="center"/>
    </xf>
    <xf numFmtId="11" fontId="10" fillId="0" borderId="0" xfId="0" applyNumberFormat="1" applyFont="1" applyFill="1" applyBorder="1" applyAlignment="1" applyProtection="1">
      <alignment horizontal="center" vertical="center"/>
    </xf>
    <xf numFmtId="0" fontId="10" fillId="11" borderId="0" xfId="0" applyFont="1" applyFill="1" applyAlignment="1" applyProtection="1">
      <alignment horizontal="center" vertical="center"/>
    </xf>
    <xf numFmtId="0" fontId="12" fillId="0" borderId="0" xfId="0" applyFont="1" applyFill="1" applyBorder="1" applyProtection="1"/>
    <xf numFmtId="0" fontId="45" fillId="3" borderId="0" xfId="0" applyFont="1" applyFill="1" applyBorder="1" applyProtection="1"/>
    <xf numFmtId="0" fontId="10" fillId="0" borderId="0" xfId="0" applyFont="1" applyFill="1" applyAlignment="1" applyProtection="1">
      <alignment vertical="center"/>
    </xf>
    <xf numFmtId="0" fontId="10" fillId="0" borderId="9" xfId="0" applyFont="1" applyFill="1" applyBorder="1" applyAlignment="1" applyProtection="1">
      <alignment horizontal="center" wrapText="1"/>
    </xf>
    <xf numFmtId="0" fontId="10" fillId="0" borderId="69" xfId="0" applyFont="1" applyFill="1" applyBorder="1" applyAlignment="1" applyProtection="1">
      <alignment horizontal="center" wrapText="1"/>
    </xf>
    <xf numFmtId="2" fontId="10" fillId="0" borderId="31" xfId="0" applyNumberFormat="1" applyFont="1" applyFill="1" applyBorder="1" applyAlignment="1" applyProtection="1">
      <alignment horizontal="center"/>
    </xf>
    <xf numFmtId="2" fontId="10" fillId="0" borderId="28" xfId="0" applyNumberFormat="1" applyFont="1" applyFill="1" applyBorder="1" applyAlignment="1" applyProtection="1">
      <alignment horizontal="center"/>
    </xf>
    <xf numFmtId="164" fontId="10" fillId="0" borderId="16" xfId="0" applyNumberFormat="1" applyFont="1" applyFill="1" applyBorder="1" applyAlignment="1" applyProtection="1">
      <alignment horizontal="center" vertical="center"/>
    </xf>
    <xf numFmtId="0" fontId="10" fillId="0" borderId="16" xfId="0" applyFont="1" applyFill="1" applyBorder="1" applyAlignment="1" applyProtection="1">
      <alignment horizontal="center" vertical="center" wrapText="1"/>
    </xf>
    <xf numFmtId="0" fontId="10" fillId="0" borderId="30" xfId="0" applyFont="1" applyFill="1" applyBorder="1" applyAlignment="1" applyProtection="1">
      <alignment horizontal="center" vertical="center" wrapText="1"/>
    </xf>
    <xf numFmtId="0" fontId="10" fillId="0" borderId="23" xfId="0" applyFont="1" applyFill="1" applyBorder="1" applyAlignment="1" applyProtection="1">
      <alignment horizontal="center" vertical="center" wrapText="1"/>
    </xf>
    <xf numFmtId="0" fontId="10" fillId="0" borderId="25" xfId="0" applyFont="1" applyFill="1" applyBorder="1" applyAlignment="1" applyProtection="1">
      <alignment horizontal="center" vertical="center" wrapText="1"/>
    </xf>
    <xf numFmtId="0" fontId="10" fillId="0" borderId="104" xfId="0" applyFont="1" applyFill="1" applyBorder="1" applyAlignment="1" applyProtection="1">
      <alignment horizontal="center" vertical="center" wrapText="1"/>
    </xf>
    <xf numFmtId="0" fontId="10" fillId="0" borderId="105" xfId="0" applyFont="1" applyFill="1" applyBorder="1" applyAlignment="1" applyProtection="1">
      <alignment horizontal="center" vertical="center"/>
    </xf>
    <xf numFmtId="0" fontId="10" fillId="0" borderId="105" xfId="0" applyFont="1" applyFill="1" applyBorder="1" applyAlignment="1" applyProtection="1">
      <alignment horizontal="center" vertical="center" wrapText="1"/>
    </xf>
    <xf numFmtId="164" fontId="10" fillId="0" borderId="106" xfId="0" applyNumberFormat="1" applyFont="1" applyFill="1" applyBorder="1" applyAlignment="1" applyProtection="1">
      <alignment horizontal="center" vertical="center" wrapText="1"/>
    </xf>
    <xf numFmtId="0" fontId="10" fillId="0" borderId="22" xfId="0" applyFont="1" applyFill="1" applyBorder="1" applyAlignment="1" applyProtection="1">
      <alignment vertical="center" wrapText="1"/>
    </xf>
    <xf numFmtId="0" fontId="12" fillId="0" borderId="29" xfId="0" applyNumberFormat="1" applyFont="1" applyFill="1" applyBorder="1" applyAlignment="1" applyProtection="1">
      <alignment horizontal="center" vertical="center"/>
    </xf>
    <xf numFmtId="0" fontId="10" fillId="0" borderId="26" xfId="0" applyNumberFormat="1" applyFont="1" applyFill="1" applyBorder="1" applyAlignment="1" applyProtection="1">
      <alignment horizontal="center" vertical="center"/>
    </xf>
    <xf numFmtId="0" fontId="10" fillId="0" borderId="30" xfId="0" applyNumberFormat="1" applyFont="1" applyFill="1" applyBorder="1" applyAlignment="1" applyProtection="1">
      <alignment horizontal="center" vertical="center"/>
    </xf>
    <xf numFmtId="0" fontId="12" fillId="0" borderId="56" xfId="0" applyFont="1" applyFill="1" applyBorder="1" applyAlignment="1" applyProtection="1">
      <alignment horizontal="center" vertical="center"/>
    </xf>
    <xf numFmtId="0" fontId="10" fillId="0" borderId="9" xfId="0" applyFont="1" applyFill="1" applyBorder="1" applyAlignment="1" applyProtection="1">
      <alignment horizontal="center" vertical="center" wrapText="1"/>
    </xf>
    <xf numFmtId="0" fontId="10" fillId="0" borderId="69" xfId="0" applyFont="1" applyFill="1" applyBorder="1" applyAlignment="1" applyProtection="1">
      <alignment horizontal="center" vertical="center" wrapText="1"/>
    </xf>
    <xf numFmtId="164" fontId="10" fillId="0" borderId="9" xfId="0" applyNumberFormat="1" applyFont="1" applyFill="1" applyBorder="1" applyAlignment="1" applyProtection="1">
      <alignment horizontal="center" vertical="center" wrapText="1"/>
    </xf>
    <xf numFmtId="164" fontId="10" fillId="0" borderId="8" xfId="0" applyNumberFormat="1" applyFont="1" applyFill="1" applyBorder="1" applyAlignment="1" applyProtection="1">
      <alignment horizontal="center" vertical="center"/>
    </xf>
    <xf numFmtId="164" fontId="10" fillId="0" borderId="8" xfId="0" applyNumberFormat="1" applyFont="1" applyFill="1" applyBorder="1" applyAlignment="1" applyProtection="1">
      <alignment horizontal="center" vertical="center" wrapText="1"/>
    </xf>
    <xf numFmtId="11" fontId="10" fillId="0" borderId="16" xfId="0" applyNumberFormat="1" applyFont="1" applyFill="1" applyBorder="1" applyAlignment="1" applyProtection="1">
      <alignment horizontal="center" vertical="center"/>
    </xf>
    <xf numFmtId="11" fontId="10" fillId="0" borderId="30" xfId="0" applyNumberFormat="1" applyFont="1" applyFill="1" applyBorder="1" applyAlignment="1" applyProtection="1">
      <alignment horizontal="center" vertical="center"/>
    </xf>
    <xf numFmtId="0" fontId="10" fillId="0" borderId="24" xfId="0" applyFont="1" applyFill="1" applyBorder="1" applyAlignment="1" applyProtection="1">
      <alignment horizontal="center" vertical="center"/>
    </xf>
    <xf numFmtId="0" fontId="10" fillId="0" borderId="103" xfId="0" applyFont="1" applyFill="1" applyBorder="1" applyAlignment="1" applyProtection="1">
      <alignment horizontal="center" vertical="center"/>
    </xf>
    <xf numFmtId="0" fontId="10" fillId="0" borderId="103" xfId="0" applyFont="1" applyFill="1" applyBorder="1" applyAlignment="1" applyProtection="1">
      <alignment horizontal="center" vertical="center" wrapText="1"/>
    </xf>
    <xf numFmtId="0" fontId="10" fillId="0" borderId="40" xfId="0" applyNumberFormat="1" applyFont="1" applyFill="1" applyBorder="1" applyAlignment="1" applyProtection="1">
      <alignment horizontal="center" vertical="center" wrapText="1"/>
    </xf>
    <xf numFmtId="0" fontId="10" fillId="0" borderId="61" xfId="0" applyNumberFormat="1" applyFont="1" applyFill="1" applyBorder="1" applyAlignment="1" applyProtection="1">
      <alignment horizontal="center" vertical="center" wrapText="1"/>
    </xf>
    <xf numFmtId="0" fontId="10" fillId="0" borderId="52" xfId="0" applyFont="1" applyFill="1" applyBorder="1" applyAlignment="1" applyProtection="1">
      <alignment horizontal="center" vertical="center" wrapText="1"/>
    </xf>
    <xf numFmtId="0" fontId="31" fillId="0" borderId="8"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3" fontId="31" fillId="7" borderId="8" xfId="0" applyNumberFormat="1" applyFont="1" applyFill="1" applyBorder="1" applyAlignment="1" applyProtection="1">
      <alignment horizontal="center" vertical="center" wrapText="1"/>
      <protection locked="0"/>
    </xf>
    <xf numFmtId="3" fontId="31" fillId="0" borderId="8" xfId="0" applyNumberFormat="1" applyFont="1" applyFill="1" applyBorder="1" applyAlignment="1" applyProtection="1">
      <alignment horizontal="center" vertical="center" wrapText="1"/>
      <protection locked="0"/>
    </xf>
    <xf numFmtId="0" fontId="0" fillId="0" borderId="0" xfId="0" applyFill="1" applyProtection="1"/>
    <xf numFmtId="0" fontId="46" fillId="9" borderId="0" xfId="0" applyFont="1" applyFill="1" applyProtection="1"/>
    <xf numFmtId="0" fontId="48" fillId="9" borderId="0" xfId="2" applyFont="1" applyFill="1" applyProtection="1"/>
    <xf numFmtId="0" fontId="49" fillId="9" borderId="0" xfId="0" applyFont="1" applyFill="1" applyProtection="1"/>
    <xf numFmtId="0" fontId="10" fillId="9" borderId="0" xfId="0" applyFont="1" applyFill="1" applyAlignment="1" applyProtection="1">
      <alignment horizontal="center"/>
    </xf>
    <xf numFmtId="0" fontId="51" fillId="11" borderId="0" xfId="0" applyFont="1" applyFill="1" applyProtection="1"/>
    <xf numFmtId="0" fontId="12" fillId="0" borderId="73" xfId="5" applyFont="1" applyFill="1" applyBorder="1" applyAlignment="1" applyProtection="1">
      <alignment horizontal="center" vertical="center"/>
    </xf>
    <xf numFmtId="0" fontId="10" fillId="0" borderId="8" xfId="5" applyFont="1" applyFill="1" applyBorder="1" applyAlignment="1" applyProtection="1">
      <alignment horizontal="center"/>
    </xf>
    <xf numFmtId="0" fontId="10" fillId="0" borderId="56" xfId="5" applyFont="1" applyFill="1" applyBorder="1" applyAlignment="1" applyProtection="1">
      <alignment horizontal="center"/>
    </xf>
    <xf numFmtId="0" fontId="10" fillId="0" borderId="16" xfId="5" applyFont="1" applyFill="1" applyBorder="1" applyAlignment="1" applyProtection="1">
      <alignment horizontal="center"/>
    </xf>
    <xf numFmtId="0" fontId="10" fillId="0" borderId="30" xfId="5" applyFont="1" applyFill="1" applyBorder="1" applyAlignment="1" applyProtection="1">
      <alignment horizontal="center"/>
    </xf>
    <xf numFmtId="0" fontId="10" fillId="0" borderId="26" xfId="5" applyFont="1" applyFill="1" applyBorder="1" applyAlignment="1" applyProtection="1">
      <alignment horizontal="center"/>
    </xf>
    <xf numFmtId="0" fontId="10" fillId="0" borderId="22" xfId="5" applyFont="1" applyFill="1" applyBorder="1" applyAlignment="1" applyProtection="1">
      <alignment horizontal="center"/>
    </xf>
    <xf numFmtId="0" fontId="10" fillId="0" borderId="37" xfId="5" applyFont="1" applyFill="1" applyBorder="1" applyAlignment="1" applyProtection="1">
      <alignment horizontal="center"/>
    </xf>
    <xf numFmtId="0" fontId="10" fillId="0" borderId="70" xfId="5" applyFont="1" applyFill="1" applyBorder="1" applyAlignment="1" applyProtection="1">
      <alignment horizontal="center"/>
    </xf>
    <xf numFmtId="0" fontId="10" fillId="0" borderId="29" xfId="5" applyFont="1" applyFill="1" applyBorder="1" applyAlignment="1" applyProtection="1">
      <alignment horizontal="center"/>
    </xf>
    <xf numFmtId="11" fontId="10" fillId="0" borderId="30" xfId="5" applyNumberFormat="1" applyFont="1" applyFill="1" applyBorder="1" applyAlignment="1" applyProtection="1">
      <alignment horizontal="center"/>
    </xf>
    <xf numFmtId="11" fontId="10" fillId="0" borderId="16" xfId="5" applyNumberFormat="1" applyFont="1" applyFill="1" applyBorder="1" applyAlignment="1" applyProtection="1">
      <alignment horizontal="center"/>
    </xf>
    <xf numFmtId="0" fontId="10" fillId="0" borderId="73" xfId="0" applyFont="1" applyFill="1" applyBorder="1" applyAlignment="1" applyProtection="1">
      <alignment horizontal="center" wrapText="1"/>
    </xf>
    <xf numFmtId="2" fontId="10" fillId="0" borderId="56" xfId="0" applyNumberFormat="1" applyFont="1" applyFill="1" applyBorder="1" applyAlignment="1" applyProtection="1">
      <alignment horizontal="center" wrapText="1"/>
    </xf>
    <xf numFmtId="2" fontId="10" fillId="0" borderId="56" xfId="0" applyNumberFormat="1" applyFont="1" applyFill="1" applyBorder="1" applyAlignment="1" applyProtection="1">
      <alignment horizontal="center"/>
    </xf>
    <xf numFmtId="11" fontId="10" fillId="0" borderId="56" xfId="5" applyNumberFormat="1" applyFont="1" applyFill="1" applyBorder="1" applyAlignment="1" applyProtection="1">
      <alignment horizontal="center"/>
    </xf>
    <xf numFmtId="0" fontId="10" fillId="0" borderId="9" xfId="0" applyFont="1" applyFill="1" applyBorder="1" applyAlignment="1" applyProtection="1">
      <alignment horizontal="center" vertical="center"/>
    </xf>
    <xf numFmtId="11" fontId="10" fillId="0" borderId="30" xfId="0" applyNumberFormat="1" applyFont="1" applyFill="1" applyBorder="1" applyAlignment="1" applyProtection="1">
      <alignment horizontal="center" wrapText="1"/>
    </xf>
    <xf numFmtId="0" fontId="10" fillId="0" borderId="10" xfId="0" applyFont="1" applyFill="1" applyBorder="1" applyAlignment="1" applyProtection="1">
      <alignment horizontal="center"/>
    </xf>
    <xf numFmtId="0" fontId="10" fillId="0" borderId="10" xfId="0" applyFont="1" applyFill="1" applyBorder="1" applyAlignment="1" applyProtection="1">
      <alignment horizontal="center" vertical="center"/>
    </xf>
    <xf numFmtId="0" fontId="10" fillId="0" borderId="8" xfId="0" applyFont="1" applyFill="1" applyBorder="1" applyAlignment="1" applyProtection="1">
      <alignment horizontal="center" vertical="center"/>
    </xf>
    <xf numFmtId="0" fontId="10" fillId="0" borderId="11" xfId="0" applyFont="1" applyFill="1" applyBorder="1" applyAlignment="1" applyProtection="1">
      <alignment horizontal="center" vertical="center"/>
    </xf>
    <xf numFmtId="0" fontId="10" fillId="0" borderId="26" xfId="0" applyFont="1" applyFill="1" applyBorder="1" applyAlignment="1" applyProtection="1">
      <alignment horizontal="center" vertical="center"/>
    </xf>
    <xf numFmtId="0" fontId="0" fillId="0" borderId="38" xfId="0" applyFill="1" applyBorder="1" applyProtection="1"/>
    <xf numFmtId="0" fontId="10" fillId="0" borderId="0" xfId="0" applyFont="1" applyFill="1" applyBorder="1" applyAlignment="1" applyProtection="1">
      <alignment horizontal="center"/>
    </xf>
    <xf numFmtId="0" fontId="12" fillId="0" borderId="0" xfId="0" applyFont="1" applyFill="1" applyBorder="1" applyAlignment="1" applyProtection="1">
      <alignment vertical="center"/>
    </xf>
    <xf numFmtId="11" fontId="10" fillId="0" borderId="31" xfId="0" applyNumberFormat="1" applyFont="1" applyFill="1" applyBorder="1" applyAlignment="1" applyProtection="1">
      <alignment horizontal="center" vertical="center"/>
    </xf>
    <xf numFmtId="11" fontId="10" fillId="0" borderId="17" xfId="0" applyNumberFormat="1" applyFont="1" applyFill="1" applyBorder="1" applyAlignment="1" applyProtection="1">
      <alignment horizontal="center" vertical="center"/>
    </xf>
    <xf numFmtId="11" fontId="10" fillId="0" borderId="16" xfId="0" applyNumberFormat="1" applyFont="1" applyFill="1" applyBorder="1" applyAlignment="1" applyProtection="1">
      <alignment horizontal="center" vertical="center" wrapText="1"/>
    </xf>
    <xf numFmtId="0" fontId="10" fillId="0" borderId="0" xfId="0" applyFont="1" applyFill="1" applyBorder="1" applyAlignment="1" applyProtection="1">
      <alignment wrapText="1"/>
    </xf>
    <xf numFmtId="0" fontId="52" fillId="0" borderId="0" xfId="0" applyFont="1" applyFill="1" applyBorder="1" applyAlignment="1" applyProtection="1">
      <alignment horizontal="center" vertical="center"/>
    </xf>
    <xf numFmtId="0" fontId="10" fillId="0" borderId="21" xfId="0" applyFont="1" applyFill="1" applyBorder="1" applyProtection="1"/>
    <xf numFmtId="0" fontId="10" fillId="0" borderId="48" xfId="0" applyFont="1" applyFill="1" applyBorder="1" applyProtection="1"/>
    <xf numFmtId="0" fontId="56" fillId="9" borderId="20" xfId="0" applyNumberFormat="1" applyFont="1" applyFill="1" applyBorder="1" applyAlignment="1" applyProtection="1">
      <alignment horizontal="left" vertical="center"/>
    </xf>
    <xf numFmtId="0" fontId="57" fillId="9" borderId="20" xfId="0" applyNumberFormat="1" applyFont="1" applyFill="1" applyBorder="1" applyAlignment="1" applyProtection="1">
      <alignment vertical="top" wrapText="1"/>
    </xf>
    <xf numFmtId="0" fontId="57" fillId="9" borderId="45" xfId="0" applyNumberFormat="1" applyFont="1" applyFill="1" applyBorder="1" applyAlignment="1" applyProtection="1">
      <alignment vertical="top" wrapText="1"/>
    </xf>
    <xf numFmtId="0" fontId="56" fillId="9" borderId="20" xfId="0" applyNumberFormat="1" applyFont="1" applyFill="1" applyBorder="1" applyAlignment="1" applyProtection="1">
      <alignment vertical="center"/>
    </xf>
    <xf numFmtId="0" fontId="57" fillId="9" borderId="20" xfId="0" applyNumberFormat="1" applyFont="1" applyFill="1" applyBorder="1" applyAlignment="1" applyProtection="1">
      <alignment horizontal="left" vertical="top" wrapText="1"/>
    </xf>
    <xf numFmtId="0" fontId="57" fillId="9" borderId="45" xfId="0" applyNumberFormat="1" applyFont="1" applyFill="1" applyBorder="1" applyAlignment="1" applyProtection="1">
      <alignment horizontal="left" vertical="top" wrapText="1"/>
    </xf>
    <xf numFmtId="0" fontId="52" fillId="0" borderId="21" xfId="0" applyFont="1" applyFill="1" applyBorder="1" applyAlignment="1" applyProtection="1">
      <alignment horizontal="center" vertical="center"/>
    </xf>
    <xf numFmtId="0" fontId="52" fillId="0" borderId="48" xfId="0" applyFont="1" applyFill="1" applyBorder="1" applyAlignment="1" applyProtection="1">
      <alignment horizontal="center" vertical="center"/>
    </xf>
    <xf numFmtId="0" fontId="54" fillId="0" borderId="21" xfId="0" applyFont="1" applyFill="1" applyBorder="1" applyProtection="1"/>
    <xf numFmtId="0" fontId="12" fillId="0" borderId="21" xfId="0" applyFont="1" applyFill="1" applyBorder="1" applyAlignment="1" applyProtection="1">
      <alignment vertical="center"/>
    </xf>
    <xf numFmtId="0" fontId="10" fillId="0" borderId="38" xfId="0" applyFont="1" applyFill="1" applyBorder="1" applyAlignment="1" applyProtection="1">
      <alignment horizontal="center"/>
    </xf>
    <xf numFmtId="0" fontId="10" fillId="0" borderId="48" xfId="0" applyFont="1" applyFill="1" applyBorder="1" applyAlignment="1" applyProtection="1">
      <alignment wrapText="1"/>
    </xf>
    <xf numFmtId="0" fontId="10" fillId="0" borderId="21" xfId="0" applyFont="1" applyFill="1" applyBorder="1" applyAlignment="1" applyProtection="1">
      <alignment wrapText="1"/>
    </xf>
    <xf numFmtId="0" fontId="0" fillId="0" borderId="53" xfId="0" applyFill="1" applyBorder="1" applyProtection="1"/>
    <xf numFmtId="0" fontId="0" fillId="0" borderId="54" xfId="0" applyFill="1" applyBorder="1" applyProtection="1"/>
    <xf numFmtId="0" fontId="31" fillId="0" borderId="37" xfId="0" applyFont="1" applyFill="1" applyBorder="1" applyAlignment="1" applyProtection="1">
      <alignment horizontal="center" vertical="center" wrapText="1"/>
      <protection locked="0"/>
    </xf>
    <xf numFmtId="0" fontId="24" fillId="0" borderId="7" xfId="3" applyFont="1" applyBorder="1" applyAlignment="1" applyProtection="1">
      <alignment horizontal="center" vertical="center"/>
      <protection locked="0"/>
    </xf>
    <xf numFmtId="0" fontId="18" fillId="0" borderId="0" xfId="2" applyNumberFormat="1" applyFill="1" applyBorder="1" applyAlignment="1" applyProtection="1"/>
    <xf numFmtId="0" fontId="31" fillId="13" borderId="91" xfId="0" applyFont="1" applyFill="1" applyBorder="1" applyAlignment="1" applyProtection="1">
      <alignment horizontal="right" vertical="center"/>
    </xf>
    <xf numFmtId="0" fontId="31" fillId="13" borderId="91" xfId="0" applyFont="1" applyFill="1" applyBorder="1" applyAlignment="1" applyProtection="1">
      <alignment horizontal="center" vertical="center"/>
    </xf>
    <xf numFmtId="0" fontId="31" fillId="13" borderId="100" xfId="0" applyFont="1" applyFill="1" applyBorder="1" applyAlignment="1" applyProtection="1">
      <alignment horizontal="center" vertical="center" wrapText="1"/>
    </xf>
    <xf numFmtId="0" fontId="31" fillId="13" borderId="101" xfId="0" applyFont="1" applyFill="1" applyBorder="1" applyAlignment="1" applyProtection="1">
      <alignment horizontal="center" vertical="center" wrapText="1"/>
    </xf>
    <xf numFmtId="0" fontId="31" fillId="13" borderId="11" xfId="0" applyFont="1" applyFill="1" applyBorder="1" applyAlignment="1" applyProtection="1">
      <alignment horizontal="center" vertical="center" wrapText="1"/>
    </xf>
    <xf numFmtId="0" fontId="31" fillId="13" borderId="37" xfId="0" applyFont="1" applyFill="1" applyBorder="1" applyAlignment="1" applyProtection="1">
      <alignment horizontal="center" vertical="center" wrapText="1"/>
    </xf>
    <xf numFmtId="0" fontId="31" fillId="13" borderId="9" xfId="0" applyFont="1" applyFill="1" applyBorder="1" applyAlignment="1" applyProtection="1">
      <alignment horizontal="center" vertical="center"/>
    </xf>
    <xf numFmtId="0" fontId="31" fillId="13" borderId="9" xfId="0" applyFont="1" applyFill="1" applyBorder="1" applyAlignment="1" applyProtection="1">
      <alignment horizontal="center" vertical="center" wrapText="1"/>
    </xf>
    <xf numFmtId="0" fontId="31" fillId="13" borderId="39" xfId="0" applyFont="1" applyFill="1" applyBorder="1" applyAlignment="1" applyProtection="1">
      <alignment horizontal="center" vertical="center" wrapText="1"/>
    </xf>
    <xf numFmtId="0" fontId="31" fillId="13" borderId="3" xfId="0" applyFont="1" applyFill="1" applyBorder="1" applyAlignment="1" applyProtection="1">
      <alignment horizontal="center" vertical="center" wrapText="1"/>
    </xf>
    <xf numFmtId="0" fontId="31" fillId="13" borderId="8" xfId="0" applyFont="1" applyFill="1" applyBorder="1" applyAlignment="1" applyProtection="1">
      <alignment horizontal="center" vertical="center" wrapText="1"/>
    </xf>
    <xf numFmtId="0" fontId="31" fillId="13" borderId="16" xfId="0" applyFont="1" applyFill="1" applyBorder="1" applyAlignment="1" applyProtection="1">
      <alignment horizontal="center" vertical="center" wrapText="1"/>
    </xf>
    <xf numFmtId="0" fontId="10" fillId="0" borderId="22" xfId="0" applyFont="1" applyFill="1" applyBorder="1" applyAlignment="1" applyProtection="1">
      <alignment horizontal="center" vertical="center"/>
    </xf>
    <xf numFmtId="0" fontId="10" fillId="0" borderId="22" xfId="0" applyFont="1" applyFill="1" applyBorder="1" applyAlignment="1" applyProtection="1">
      <alignment horizontal="center" wrapText="1"/>
    </xf>
    <xf numFmtId="0" fontId="10" fillId="0" borderId="0" xfId="0" applyFont="1" applyFill="1" applyBorder="1" applyAlignment="1" applyProtection="1">
      <alignment horizontal="center" vertical="center" wrapText="1"/>
    </xf>
    <xf numFmtId="0" fontId="10" fillId="0" borderId="29" xfId="0" applyFont="1" applyFill="1" applyBorder="1" applyAlignment="1" applyProtection="1">
      <alignment horizontal="center" vertical="center" wrapText="1"/>
    </xf>
    <xf numFmtId="0" fontId="10" fillId="0" borderId="26" xfId="0" applyFont="1" applyFill="1" applyBorder="1" applyAlignment="1" applyProtection="1">
      <alignment horizontal="center" vertical="center" wrapText="1"/>
    </xf>
    <xf numFmtId="0" fontId="10" fillId="0" borderId="75" xfId="0" applyFont="1" applyFill="1" applyBorder="1" applyAlignment="1" applyProtection="1">
      <alignment horizontal="center" vertical="center" wrapText="1"/>
    </xf>
    <xf numFmtId="0" fontId="10" fillId="0" borderId="76" xfId="0" applyFont="1" applyFill="1" applyBorder="1" applyAlignment="1" applyProtection="1">
      <alignment horizontal="center" vertical="center" wrapText="1"/>
    </xf>
    <xf numFmtId="0" fontId="12" fillId="0" borderId="78" xfId="5" applyFont="1" applyFill="1" applyBorder="1" applyAlignment="1" applyProtection="1">
      <alignment horizontal="center" vertical="center"/>
    </xf>
    <xf numFmtId="0" fontId="10" fillId="0" borderId="105" xfId="0" applyFont="1" applyFill="1" applyBorder="1" applyAlignment="1" applyProtection="1">
      <alignment horizontal="center"/>
    </xf>
    <xf numFmtId="0" fontId="10" fillId="0" borderId="106" xfId="0" applyFont="1" applyFill="1" applyBorder="1" applyAlignment="1" applyProtection="1">
      <alignment horizontal="center"/>
    </xf>
    <xf numFmtId="11" fontId="10" fillId="0" borderId="31" xfId="0" applyNumberFormat="1" applyFont="1" applyFill="1" applyBorder="1" applyAlignment="1" applyProtection="1">
      <alignment horizontal="center" vertical="center" wrapText="1"/>
    </xf>
    <xf numFmtId="11" fontId="10" fillId="0" borderId="30" xfId="0" applyNumberFormat="1" applyFont="1" applyFill="1" applyBorder="1" applyAlignment="1" applyProtection="1">
      <alignment horizontal="center" vertical="center" wrapText="1"/>
    </xf>
    <xf numFmtId="0" fontId="24" fillId="0" borderId="0" xfId="0" applyNumberFormat="1" applyFont="1" applyFill="1" applyBorder="1" applyAlignment="1" applyProtection="1">
      <alignment horizontal="left" vertical="top" wrapText="1"/>
    </xf>
    <xf numFmtId="0" fontId="10" fillId="0" borderId="0" xfId="0" applyNumberFormat="1" applyFont="1" applyFill="1" applyBorder="1" applyAlignment="1" applyProtection="1">
      <alignment horizontal="left" vertical="top" wrapText="1"/>
    </xf>
    <xf numFmtId="0" fontId="59" fillId="0" borderId="0" xfId="3" applyFont="1" applyBorder="1" applyAlignment="1" applyProtection="1">
      <alignment horizontal="center" vertical="center"/>
    </xf>
    <xf numFmtId="0" fontId="10" fillId="0" borderId="21" xfId="0" applyFont="1" applyFill="1" applyBorder="1" applyAlignment="1" applyProtection="1">
      <alignment horizontal="center"/>
    </xf>
    <xf numFmtId="0" fontId="10" fillId="0" borderId="48" xfId="0" applyFont="1" applyFill="1" applyBorder="1" applyAlignment="1" applyProtection="1">
      <alignment horizontal="center"/>
    </xf>
    <xf numFmtId="0" fontId="10" fillId="0" borderId="53" xfId="0" applyFont="1" applyFill="1" applyBorder="1" applyAlignment="1" applyProtection="1">
      <alignment horizontal="center"/>
    </xf>
    <xf numFmtId="0" fontId="10" fillId="0" borderId="54" xfId="0" applyFont="1" applyFill="1" applyBorder="1" applyAlignment="1" applyProtection="1">
      <alignment horizontal="center"/>
    </xf>
    <xf numFmtId="164" fontId="10" fillId="0" borderId="69" xfId="0" applyNumberFormat="1" applyFont="1" applyFill="1" applyBorder="1" applyAlignment="1" applyProtection="1">
      <alignment horizontal="center" vertical="center" wrapText="1"/>
    </xf>
    <xf numFmtId="164" fontId="10" fillId="0" borderId="30" xfId="0" applyNumberFormat="1" applyFont="1" applyFill="1" applyBorder="1" applyAlignment="1" applyProtection="1">
      <alignment horizontal="center" vertical="center"/>
    </xf>
    <xf numFmtId="164" fontId="10" fillId="0" borderId="26" xfId="0" applyNumberFormat="1" applyFont="1" applyFill="1" applyBorder="1" applyAlignment="1" applyProtection="1">
      <alignment horizontal="center" vertical="center" wrapText="1"/>
    </xf>
    <xf numFmtId="0" fontId="10" fillId="8" borderId="12" xfId="0" applyFont="1" applyFill="1" applyBorder="1" applyAlignment="1" applyProtection="1">
      <alignment horizontal="center" vertical="center"/>
    </xf>
    <xf numFmtId="164" fontId="10" fillId="0" borderId="8" xfId="5" applyNumberFormat="1" applyFont="1" applyFill="1" applyBorder="1" applyAlignment="1" applyProtection="1">
      <alignment horizontal="center"/>
    </xf>
    <xf numFmtId="164" fontId="10" fillId="0" borderId="26" xfId="5" applyNumberFormat="1" applyFont="1" applyFill="1" applyBorder="1" applyAlignment="1" applyProtection="1">
      <alignment horizontal="center"/>
    </xf>
    <xf numFmtId="164" fontId="10" fillId="0" borderId="57" xfId="5" applyNumberFormat="1" applyFont="1" applyFill="1" applyBorder="1" applyAlignment="1" applyProtection="1">
      <alignment horizontal="center"/>
    </xf>
    <xf numFmtId="164" fontId="10" fillId="0" borderId="49" xfId="5" applyNumberFormat="1" applyFont="1" applyFill="1" applyBorder="1" applyAlignment="1" applyProtection="1">
      <alignment horizontal="center"/>
    </xf>
    <xf numFmtId="0" fontId="10" fillId="0" borderId="66" xfId="5" applyFont="1" applyFill="1" applyBorder="1" applyAlignment="1" applyProtection="1">
      <alignment horizontal="center"/>
    </xf>
    <xf numFmtId="164" fontId="10" fillId="0" borderId="55" xfId="0" applyNumberFormat="1" applyFont="1" applyFill="1" applyBorder="1" applyAlignment="1" applyProtection="1">
      <alignment horizontal="center" wrapText="1"/>
    </xf>
    <xf numFmtId="164" fontId="10" fillId="0" borderId="22" xfId="0" applyNumberFormat="1" applyFont="1" applyFill="1" applyBorder="1" applyAlignment="1" applyProtection="1">
      <alignment horizontal="center" wrapText="1"/>
    </xf>
    <xf numFmtId="164" fontId="10" fillId="0" borderId="29" xfId="0" applyNumberFormat="1" applyFont="1" applyFill="1" applyBorder="1" applyAlignment="1" applyProtection="1">
      <alignment horizontal="center" wrapText="1"/>
    </xf>
    <xf numFmtId="167" fontId="12" fillId="10" borderId="12" xfId="0" applyNumberFormat="1" applyFont="1" applyFill="1" applyBorder="1" applyAlignment="1" applyProtection="1">
      <alignment horizontal="center" vertical="center"/>
    </xf>
    <xf numFmtId="0" fontId="12" fillId="8" borderId="12" xfId="0" applyFont="1" applyFill="1" applyBorder="1" applyAlignment="1" applyProtection="1">
      <alignment horizontal="center" vertical="center"/>
    </xf>
    <xf numFmtId="11" fontId="10" fillId="0" borderId="0" xfId="0" applyNumberFormat="1" applyFont="1" applyFill="1" applyBorder="1" applyAlignment="1" applyProtection="1">
      <alignment horizontal="center"/>
    </xf>
    <xf numFmtId="2" fontId="10" fillId="0" borderId="0" xfId="0" applyNumberFormat="1" applyFont="1" applyFill="1" applyBorder="1" applyAlignment="1" applyProtection="1">
      <alignment horizontal="center"/>
    </xf>
    <xf numFmtId="1" fontId="12" fillId="16" borderId="36" xfId="5" applyNumberFormat="1" applyFont="1" applyFill="1" applyBorder="1" applyAlignment="1" applyProtection="1">
      <alignment horizontal="center" vertical="center"/>
    </xf>
    <xf numFmtId="0" fontId="12" fillId="16" borderId="16" xfId="0" applyFont="1" applyFill="1" applyBorder="1" applyAlignment="1" applyProtection="1">
      <alignment horizontal="center" vertical="center"/>
    </xf>
    <xf numFmtId="0" fontId="12" fillId="16" borderId="20" xfId="0" applyFont="1" applyFill="1" applyBorder="1" applyAlignment="1" applyProtection="1">
      <alignment horizontal="center" vertical="center"/>
    </xf>
    <xf numFmtId="0" fontId="12" fillId="16" borderId="38" xfId="0" applyFont="1" applyFill="1" applyBorder="1" applyAlignment="1" applyProtection="1">
      <alignment horizontal="center" vertical="center"/>
    </xf>
    <xf numFmtId="3" fontId="12" fillId="16" borderId="8" xfId="0" applyNumberFormat="1" applyFont="1" applyFill="1" applyBorder="1" applyAlignment="1" applyProtection="1">
      <alignment horizontal="center" vertical="center" wrapText="1"/>
    </xf>
    <xf numFmtId="3" fontId="12" fillId="16" borderId="26" xfId="0" applyNumberFormat="1" applyFont="1" applyFill="1" applyBorder="1" applyAlignment="1" applyProtection="1">
      <alignment horizontal="center" vertical="center" wrapText="1"/>
    </xf>
    <xf numFmtId="3" fontId="12" fillId="16" borderId="61" xfId="0" applyNumberFormat="1" applyFont="1" applyFill="1" applyBorder="1" applyAlignment="1" applyProtection="1">
      <alignment horizontal="center"/>
    </xf>
    <xf numFmtId="0" fontId="12" fillId="0" borderId="0" xfId="0" applyFont="1" applyFill="1" applyProtection="1"/>
    <xf numFmtId="0" fontId="12" fillId="0" borderId="0" xfId="0" applyFont="1" applyFill="1" applyAlignment="1" applyProtection="1">
      <alignment horizontal="left" vertical="center"/>
    </xf>
    <xf numFmtId="0" fontId="12" fillId="16" borderId="105" xfId="0" applyFont="1" applyFill="1" applyBorder="1" applyAlignment="1" applyProtection="1">
      <alignment horizontal="center" vertical="center" wrapText="1"/>
    </xf>
    <xf numFmtId="0" fontId="12" fillId="16" borderId="7" xfId="0" applyFont="1" applyFill="1" applyBorder="1" applyAlignment="1" applyProtection="1">
      <alignment horizontal="center" vertical="center" wrapText="1"/>
    </xf>
    <xf numFmtId="0" fontId="12" fillId="16" borderId="26" xfId="0" applyNumberFormat="1" applyFont="1" applyFill="1" applyBorder="1" applyAlignment="1" applyProtection="1">
      <alignment horizontal="center" vertical="center"/>
    </xf>
    <xf numFmtId="0" fontId="12" fillId="16" borderId="21" xfId="0" applyNumberFormat="1" applyFont="1" applyFill="1" applyBorder="1" applyAlignment="1" applyProtection="1">
      <alignment horizontal="center"/>
    </xf>
    <xf numFmtId="0" fontId="12" fillId="16" borderId="0" xfId="0" applyNumberFormat="1" applyFont="1" applyFill="1" applyBorder="1" applyAlignment="1" applyProtection="1">
      <alignment horizontal="center"/>
    </xf>
    <xf numFmtId="0" fontId="12" fillId="16" borderId="48" xfId="0" applyFont="1" applyFill="1" applyBorder="1" applyAlignment="1" applyProtection="1">
      <alignment horizontal="center"/>
    </xf>
    <xf numFmtId="0" fontId="12" fillId="16" borderId="53" xfId="0" applyNumberFormat="1" applyFont="1" applyFill="1" applyBorder="1" applyAlignment="1" applyProtection="1">
      <alignment horizontal="center"/>
    </xf>
    <xf numFmtId="0" fontId="12" fillId="16" borderId="38" xfId="0" applyNumberFormat="1" applyFont="1" applyFill="1" applyBorder="1" applyAlignment="1" applyProtection="1">
      <alignment horizontal="center"/>
    </xf>
    <xf numFmtId="0" fontId="12" fillId="16" borderId="54" xfId="0" applyFont="1" applyFill="1" applyBorder="1" applyAlignment="1" applyProtection="1">
      <alignment horizontal="center"/>
    </xf>
    <xf numFmtId="0" fontId="12" fillId="16" borderId="19" xfId="0" applyFont="1" applyFill="1" applyBorder="1" applyAlignment="1" applyProtection="1">
      <alignment horizontal="center" vertical="center"/>
    </xf>
    <xf numFmtId="0" fontId="12" fillId="16" borderId="45" xfId="0" applyFont="1" applyFill="1" applyBorder="1" applyAlignment="1" applyProtection="1">
      <alignment horizontal="center" vertical="center"/>
    </xf>
    <xf numFmtId="0" fontId="12" fillId="16" borderId="21" xfId="0" applyFont="1" applyFill="1" applyBorder="1" applyAlignment="1" applyProtection="1">
      <alignment horizontal="center" vertical="center"/>
    </xf>
    <xf numFmtId="0" fontId="12" fillId="16" borderId="0" xfId="0" applyFont="1" applyFill="1" applyBorder="1" applyAlignment="1" applyProtection="1">
      <alignment horizontal="center" vertical="center"/>
    </xf>
    <xf numFmtId="0" fontId="12" fillId="16" borderId="48" xfId="0" applyFont="1" applyFill="1" applyBorder="1" applyAlignment="1" applyProtection="1">
      <alignment horizontal="center" vertical="center"/>
    </xf>
    <xf numFmtId="0" fontId="12" fillId="16" borderId="53" xfId="0" applyFont="1" applyFill="1" applyBorder="1" applyAlignment="1" applyProtection="1">
      <alignment horizontal="center" vertical="center"/>
    </xf>
    <xf numFmtId="0" fontId="12" fillId="16" borderId="54" xfId="0" applyFont="1" applyFill="1" applyBorder="1" applyAlignment="1" applyProtection="1">
      <alignment horizontal="center" vertical="center"/>
    </xf>
    <xf numFmtId="11" fontId="10" fillId="0" borderId="57" xfId="3" applyNumberFormat="1" applyFont="1" applyFill="1" applyBorder="1" applyAlignment="1" applyProtection="1">
      <alignment horizontal="center" wrapText="1"/>
    </xf>
    <xf numFmtId="0" fontId="10" fillId="0" borderId="56" xfId="3" applyFont="1" applyFill="1" applyBorder="1" applyAlignment="1" applyProtection="1">
      <alignment horizontal="center"/>
    </xf>
    <xf numFmtId="11" fontId="10" fillId="0" borderId="26" xfId="3" applyNumberFormat="1" applyFont="1" applyFill="1" applyBorder="1" applyAlignment="1" applyProtection="1">
      <alignment horizontal="center" wrapText="1"/>
    </xf>
    <xf numFmtId="0" fontId="10" fillId="0" borderId="30" xfId="3" applyFont="1" applyFill="1" applyBorder="1" applyAlignment="1" applyProtection="1">
      <alignment horizontal="center"/>
    </xf>
    <xf numFmtId="0" fontId="10" fillId="0" borderId="26" xfId="0" applyFont="1" applyBorder="1" applyAlignment="1" applyProtection="1">
      <alignment horizontal="center"/>
    </xf>
    <xf numFmtId="3" fontId="12" fillId="16" borderId="7" xfId="0" applyNumberFormat="1" applyFont="1" applyFill="1" applyBorder="1" applyAlignment="1" applyProtection="1">
      <alignment horizontal="center" vertical="center" wrapText="1"/>
    </xf>
    <xf numFmtId="0" fontId="10" fillId="0" borderId="7" xfId="0" applyFont="1" applyBorder="1" applyAlignment="1" applyProtection="1">
      <alignment horizontal="center"/>
    </xf>
    <xf numFmtId="0" fontId="10" fillId="0" borderId="104" xfId="0" applyFont="1" applyFill="1" applyBorder="1" applyAlignment="1" applyProtection="1">
      <alignment vertical="center"/>
    </xf>
    <xf numFmtId="0" fontId="10" fillId="0" borderId="105" xfId="0" applyFont="1" applyFill="1" applyBorder="1" applyProtection="1"/>
    <xf numFmtId="0" fontId="10" fillId="0" borderId="105" xfId="0" applyFont="1" applyBorder="1" applyAlignment="1" applyProtection="1">
      <alignment horizontal="center"/>
    </xf>
    <xf numFmtId="3" fontId="10" fillId="16" borderId="26" xfId="0" applyNumberFormat="1" applyFont="1" applyFill="1" applyBorder="1" applyAlignment="1" applyProtection="1">
      <alignment horizontal="center"/>
    </xf>
    <xf numFmtId="0" fontId="61" fillId="0" borderId="21" xfId="0" applyFont="1" applyFill="1" applyBorder="1" applyProtection="1"/>
    <xf numFmtId="0" fontId="43" fillId="6" borderId="49" xfId="0" applyFont="1" applyFill="1" applyBorder="1" applyAlignment="1" applyProtection="1">
      <alignment vertical="center"/>
    </xf>
    <xf numFmtId="0" fontId="0" fillId="0" borderId="0" xfId="0" applyFill="1" applyBorder="1" applyAlignment="1" applyProtection="1">
      <alignment horizontal="right"/>
    </xf>
    <xf numFmtId="0" fontId="30" fillId="2" borderId="57" xfId="0" applyFont="1" applyFill="1" applyBorder="1" applyAlignment="1" applyProtection="1">
      <alignment horizontal="center" vertical="center"/>
    </xf>
    <xf numFmtId="49" fontId="20" fillId="0" borderId="7" xfId="0" applyNumberFormat="1" applyFont="1" applyFill="1" applyBorder="1" applyAlignment="1" applyProtection="1">
      <alignment horizontal="center" vertical="center"/>
      <protection locked="0"/>
    </xf>
    <xf numFmtId="0" fontId="20" fillId="0" borderId="7" xfId="0" applyFont="1" applyFill="1" applyBorder="1" applyAlignment="1" applyProtection="1">
      <alignment horizontal="center" vertical="center" wrapText="1"/>
      <protection locked="0"/>
    </xf>
    <xf numFmtId="0" fontId="20" fillId="0" borderId="7" xfId="0" applyFont="1" applyFill="1" applyBorder="1" applyAlignment="1" applyProtection="1">
      <alignment horizontal="center" vertical="center"/>
      <protection locked="0"/>
    </xf>
    <xf numFmtId="0" fontId="20" fillId="0" borderId="31" xfId="0" applyFont="1" applyFill="1" applyBorder="1" applyAlignment="1" applyProtection="1">
      <alignment horizontal="center" vertical="center"/>
      <protection locked="0"/>
    </xf>
    <xf numFmtId="49" fontId="20" fillId="0" borderId="8" xfId="0" applyNumberFormat="1" applyFont="1" applyFill="1" applyBorder="1" applyAlignment="1" applyProtection="1">
      <alignment horizontal="center" vertical="center"/>
      <protection locked="0"/>
    </xf>
    <xf numFmtId="0" fontId="20" fillId="0" borderId="8" xfId="0" applyFont="1" applyFill="1" applyBorder="1" applyAlignment="1" applyProtection="1">
      <alignment horizontal="center" vertical="center" wrapText="1"/>
      <protection locked="0"/>
    </xf>
    <xf numFmtId="0" fontId="20" fillId="0" borderId="8" xfId="0" applyFont="1" applyFill="1" applyBorder="1" applyAlignment="1" applyProtection="1">
      <alignment horizontal="center" vertical="center"/>
      <protection locked="0"/>
    </xf>
    <xf numFmtId="0" fontId="20" fillId="0" borderId="16" xfId="0" applyFont="1" applyFill="1" applyBorder="1" applyAlignment="1" applyProtection="1">
      <alignment horizontal="center" vertical="center"/>
      <protection locked="0"/>
    </xf>
    <xf numFmtId="49" fontId="20" fillId="0" borderId="26" xfId="0" applyNumberFormat="1" applyFont="1" applyFill="1" applyBorder="1" applyAlignment="1" applyProtection="1">
      <alignment horizontal="center" vertical="center"/>
      <protection locked="0"/>
    </xf>
    <xf numFmtId="0" fontId="20" fillId="0" borderId="26" xfId="0" applyFont="1" applyFill="1" applyBorder="1" applyAlignment="1" applyProtection="1">
      <alignment horizontal="center" vertical="center" wrapText="1"/>
      <protection locked="0"/>
    </xf>
    <xf numFmtId="0" fontId="20" fillId="0" borderId="26" xfId="0" applyFont="1" applyFill="1" applyBorder="1" applyAlignment="1" applyProtection="1">
      <alignment horizontal="center" vertical="center"/>
      <protection locked="0"/>
    </xf>
    <xf numFmtId="0" fontId="20" fillId="0" borderId="30" xfId="0" applyFont="1" applyFill="1" applyBorder="1" applyAlignment="1" applyProtection="1">
      <alignment horizontal="center" vertical="center"/>
      <protection locked="0"/>
    </xf>
    <xf numFmtId="0" fontId="31" fillId="0" borderId="0" xfId="0" applyFont="1" applyFill="1" applyBorder="1" applyAlignment="1" applyProtection="1">
      <alignment horizontal="center" vertical="center" wrapText="1"/>
    </xf>
    <xf numFmtId="49" fontId="31" fillId="0" borderId="0" xfId="0" applyNumberFormat="1" applyFont="1" applyFill="1" applyBorder="1" applyAlignment="1" applyProtection="1">
      <alignment horizontal="center" vertical="center"/>
    </xf>
    <xf numFmtId="0" fontId="10" fillId="16" borderId="0" xfId="0" applyFont="1" applyFill="1" applyProtection="1"/>
    <xf numFmtId="0" fontId="10" fillId="8" borderId="0" xfId="0" applyFont="1" applyFill="1" applyProtection="1"/>
    <xf numFmtId="0" fontId="10" fillId="14" borderId="0" xfId="0" applyFont="1" applyFill="1" applyProtection="1"/>
    <xf numFmtId="0" fontId="51" fillId="11" borderId="0" xfId="0" applyFont="1" applyFill="1" applyBorder="1" applyProtection="1"/>
    <xf numFmtId="0" fontId="10" fillId="0" borderId="52" xfId="0" applyFont="1" applyFill="1" applyBorder="1" applyAlignment="1" applyProtection="1">
      <alignment horizontal="center" vertical="center"/>
    </xf>
    <xf numFmtId="0" fontId="10" fillId="0" borderId="21" xfId="0" applyFont="1" applyBorder="1" applyAlignment="1" applyProtection="1">
      <alignment horizontal="center"/>
    </xf>
    <xf numFmtId="0" fontId="10" fillId="0" borderId="0" xfId="0" applyFont="1" applyBorder="1" applyAlignment="1" applyProtection="1">
      <alignment horizontal="center"/>
    </xf>
    <xf numFmtId="0" fontId="10" fillId="0" borderId="48" xfId="0" applyFont="1" applyBorder="1" applyAlignment="1" applyProtection="1">
      <alignment horizontal="center"/>
    </xf>
    <xf numFmtId="0" fontId="10" fillId="0" borderId="53" xfId="0" applyFont="1" applyBorder="1" applyAlignment="1" applyProtection="1">
      <alignment horizontal="center"/>
    </xf>
    <xf numFmtId="0" fontId="10" fillId="0" borderId="38" xfId="0" applyFont="1" applyBorder="1" applyAlignment="1" applyProtection="1">
      <alignment horizontal="center"/>
    </xf>
    <xf numFmtId="0" fontId="10" fillId="0" borderId="54" xfId="0" applyFont="1" applyBorder="1" applyAlignment="1" applyProtection="1">
      <alignment horizontal="center"/>
    </xf>
    <xf numFmtId="165" fontId="10" fillId="0" borderId="57" xfId="3" applyNumberFormat="1" applyFont="1" applyFill="1" applyBorder="1" applyAlignment="1" applyProtection="1">
      <alignment horizontal="center"/>
    </xf>
    <xf numFmtId="165" fontId="10" fillId="0" borderId="8" xfId="3" applyNumberFormat="1" applyFont="1" applyFill="1" applyBorder="1" applyAlignment="1" applyProtection="1">
      <alignment horizontal="center"/>
    </xf>
    <xf numFmtId="165" fontId="10" fillId="0" borderId="26" xfId="3" applyNumberFormat="1" applyFont="1" applyFill="1" applyBorder="1" applyAlignment="1" applyProtection="1">
      <alignment horizontal="center"/>
    </xf>
    <xf numFmtId="165" fontId="10" fillId="0" borderId="7" xfId="3" applyNumberFormat="1" applyFont="1" applyFill="1" applyBorder="1" applyAlignment="1" applyProtection="1">
      <alignment horizontal="center" vertical="center"/>
    </xf>
    <xf numFmtId="165" fontId="10" fillId="0" borderId="8" xfId="3" applyNumberFormat="1" applyFont="1" applyFill="1" applyBorder="1" applyAlignment="1" applyProtection="1">
      <alignment horizontal="center" vertical="center"/>
    </xf>
    <xf numFmtId="165" fontId="10" fillId="0" borderId="26" xfId="3" applyNumberFormat="1" applyFont="1" applyFill="1" applyBorder="1" applyAlignment="1" applyProtection="1">
      <alignment horizontal="center" vertical="center"/>
    </xf>
    <xf numFmtId="165" fontId="10" fillId="0" borderId="0" xfId="3" applyNumberFormat="1" applyFont="1" applyFill="1" applyBorder="1" applyAlignment="1" applyProtection="1">
      <alignment horizontal="center"/>
    </xf>
    <xf numFmtId="0" fontId="10" fillId="0" borderId="61" xfId="3" applyFont="1" applyFill="1" applyBorder="1" applyAlignment="1" applyProtection="1">
      <alignment horizontal="center"/>
    </xf>
    <xf numFmtId="0" fontId="12" fillId="16" borderId="26" xfId="0" applyFont="1" applyFill="1" applyBorder="1" applyAlignment="1" applyProtection="1">
      <alignment horizontal="center" wrapText="1"/>
    </xf>
    <xf numFmtId="0" fontId="10" fillId="0" borderId="8" xfId="3" applyFont="1" applyFill="1" applyBorder="1" applyAlignment="1" applyProtection="1">
      <alignment horizontal="center" vertical="center"/>
    </xf>
    <xf numFmtId="2" fontId="10" fillId="0" borderId="8" xfId="3" applyNumberFormat="1" applyFont="1" applyFill="1" applyBorder="1" applyAlignment="1" applyProtection="1">
      <alignment horizontal="center"/>
    </xf>
    <xf numFmtId="11" fontId="10" fillId="0" borderId="31" xfId="3" applyNumberFormat="1" applyFont="1" applyFill="1" applyBorder="1" applyAlignment="1" applyProtection="1">
      <alignment horizontal="center"/>
    </xf>
    <xf numFmtId="168" fontId="10" fillId="0" borderId="8" xfId="3" applyNumberFormat="1" applyFont="1" applyFill="1" applyBorder="1" applyAlignment="1" applyProtection="1">
      <alignment horizontal="center"/>
    </xf>
    <xf numFmtId="0" fontId="10" fillId="0" borderId="26" xfId="3" applyFont="1" applyFill="1" applyBorder="1" applyAlignment="1" applyProtection="1">
      <alignment horizontal="center" vertical="center"/>
    </xf>
    <xf numFmtId="168" fontId="10" fillId="0" borderId="26" xfId="3" applyNumberFormat="1" applyFont="1" applyFill="1" applyBorder="1" applyAlignment="1" applyProtection="1">
      <alignment horizontal="center"/>
    </xf>
    <xf numFmtId="11" fontId="10" fillId="0" borderId="28" xfId="3" applyNumberFormat="1" applyFont="1" applyFill="1" applyBorder="1" applyAlignment="1" applyProtection="1">
      <alignment horizontal="center"/>
    </xf>
    <xf numFmtId="0" fontId="6" fillId="0" borderId="0" xfId="3"/>
    <xf numFmtId="0" fontId="24" fillId="0" borderId="0" xfId="3" applyFont="1" applyFill="1" applyBorder="1" applyProtection="1"/>
    <xf numFmtId="0" fontId="24" fillId="0" borderId="21" xfId="3" applyFont="1" applyFill="1" applyBorder="1" applyProtection="1"/>
    <xf numFmtId="0" fontId="34" fillId="0" borderId="0" xfId="2" applyFont="1" applyFill="1" applyBorder="1" applyAlignment="1" applyProtection="1">
      <alignment vertical="center"/>
    </xf>
    <xf numFmtId="0" fontId="24" fillId="0" borderId="48" xfId="3" applyFont="1" applyFill="1" applyBorder="1" applyProtection="1"/>
    <xf numFmtId="0" fontId="34" fillId="0" borderId="0" xfId="2" applyFont="1" applyAlignment="1">
      <alignment vertical="center"/>
    </xf>
    <xf numFmtId="0" fontId="31" fillId="0" borderId="37" xfId="0" applyFont="1" applyFill="1" applyBorder="1" applyAlignment="1" applyProtection="1">
      <alignment horizontal="center" vertical="center"/>
      <protection locked="0"/>
    </xf>
    <xf numFmtId="0" fontId="31" fillId="7" borderId="37" xfId="0" applyFont="1" applyFill="1" applyBorder="1" applyAlignment="1" applyProtection="1">
      <alignment horizontal="center"/>
      <protection locked="0"/>
    </xf>
    <xf numFmtId="0" fontId="31" fillId="7" borderId="9" xfId="0" applyFont="1" applyFill="1" applyBorder="1" applyAlignment="1" applyProtection="1">
      <alignment horizontal="center"/>
      <protection locked="0"/>
    </xf>
    <xf numFmtId="0" fontId="31" fillId="0" borderId="8" xfId="0" applyFont="1" applyBorder="1" applyAlignment="1" applyProtection="1">
      <alignment horizontal="center"/>
      <protection locked="0"/>
    </xf>
    <xf numFmtId="0" fontId="31" fillId="0" borderId="16" xfId="0" applyFont="1" applyFill="1" applyBorder="1" applyAlignment="1" applyProtection="1">
      <alignment horizontal="center"/>
      <protection locked="0"/>
    </xf>
    <xf numFmtId="0" fontId="31" fillId="0" borderId="62" xfId="0" applyFont="1" applyFill="1" applyBorder="1" applyAlignment="1" applyProtection="1">
      <alignment horizontal="center" vertical="center"/>
      <protection locked="0"/>
    </xf>
    <xf numFmtId="0" fontId="31" fillId="7" borderId="62" xfId="0" applyFont="1" applyFill="1" applyBorder="1" applyAlignment="1" applyProtection="1">
      <alignment horizontal="center"/>
      <protection locked="0"/>
    </xf>
    <xf numFmtId="0" fontId="31" fillId="7" borderId="63" xfId="0" applyFont="1" applyFill="1" applyBorder="1" applyAlignment="1" applyProtection="1">
      <alignment horizontal="center"/>
      <protection locked="0"/>
    </xf>
    <xf numFmtId="0" fontId="31" fillId="0" borderId="57" xfId="0" applyFont="1" applyBorder="1" applyAlignment="1" applyProtection="1">
      <alignment horizontal="center"/>
      <protection locked="0"/>
    </xf>
    <xf numFmtId="0" fontId="31" fillId="0" borderId="56" xfId="0" applyFont="1" applyFill="1" applyBorder="1" applyAlignment="1" applyProtection="1">
      <alignment horizontal="center"/>
      <protection locked="0"/>
    </xf>
    <xf numFmtId="0" fontId="36" fillId="6" borderId="21" xfId="0" applyFont="1" applyFill="1" applyBorder="1" applyAlignment="1" applyProtection="1">
      <alignment horizontal="left"/>
    </xf>
    <xf numFmtId="0" fontId="24" fillId="6" borderId="0" xfId="0" applyFont="1" applyFill="1" applyBorder="1" applyAlignment="1" applyProtection="1">
      <alignment horizontal="center"/>
    </xf>
    <xf numFmtId="0" fontId="24" fillId="6" borderId="48" xfId="0" applyFont="1" applyFill="1" applyBorder="1" applyAlignment="1" applyProtection="1">
      <alignment horizontal="center"/>
    </xf>
    <xf numFmtId="0" fontId="31" fillId="13" borderId="19" xfId="0" applyFont="1" applyFill="1" applyBorder="1" applyAlignment="1" applyProtection="1">
      <alignment vertical="center"/>
    </xf>
    <xf numFmtId="0" fontId="31" fillId="13" borderId="21" xfId="0" applyFont="1" applyFill="1" applyBorder="1" applyAlignment="1" applyProtection="1">
      <alignment vertical="center"/>
    </xf>
    <xf numFmtId="0" fontId="31" fillId="13" borderId="0" xfId="0" applyFont="1" applyFill="1" applyBorder="1" applyAlignment="1" applyProtection="1">
      <alignment vertical="center"/>
    </xf>
    <xf numFmtId="0" fontId="31" fillId="13" borderId="2" xfId="0" applyFont="1" applyFill="1" applyBorder="1" applyAlignment="1" applyProtection="1">
      <alignment vertical="center"/>
    </xf>
    <xf numFmtId="0" fontId="31" fillId="13" borderId="3" xfId="0" applyFont="1" applyFill="1" applyBorder="1" applyAlignment="1" applyProtection="1">
      <alignment vertical="center"/>
    </xf>
    <xf numFmtId="0" fontId="31" fillId="13" borderId="48" xfId="0" applyFont="1" applyFill="1" applyBorder="1" applyAlignment="1" applyProtection="1">
      <alignment vertical="center"/>
    </xf>
    <xf numFmtId="0" fontId="31" fillId="13" borderId="19" xfId="3" applyFont="1" applyFill="1" applyBorder="1" applyAlignment="1" applyProtection="1">
      <alignment vertical="center"/>
    </xf>
    <xf numFmtId="0" fontId="32" fillId="13" borderId="20" xfId="3" applyFont="1" applyFill="1" applyBorder="1" applyAlignment="1" applyProtection="1">
      <alignment vertical="center"/>
    </xf>
    <xf numFmtId="0" fontId="32" fillId="13" borderId="82" xfId="3" applyFont="1" applyFill="1" applyBorder="1" applyAlignment="1" applyProtection="1">
      <alignment vertical="center"/>
    </xf>
    <xf numFmtId="0" fontId="31" fillId="13" borderId="0" xfId="3" applyFont="1" applyFill="1" applyBorder="1" applyAlignment="1" applyProtection="1">
      <alignment vertical="center"/>
    </xf>
    <xf numFmtId="0" fontId="32" fillId="13" borderId="2" xfId="3" applyFont="1" applyFill="1" applyBorder="1" applyAlignment="1" applyProtection="1">
      <alignment vertical="center"/>
    </xf>
    <xf numFmtId="0" fontId="31" fillId="13" borderId="6" xfId="3" applyFont="1" applyFill="1" applyBorder="1" applyAlignment="1" applyProtection="1">
      <alignment vertical="center"/>
    </xf>
    <xf numFmtId="0" fontId="31" fillId="13" borderId="48" xfId="3" applyFont="1" applyFill="1" applyBorder="1" applyAlignment="1" applyProtection="1">
      <alignment vertical="center"/>
    </xf>
    <xf numFmtId="3" fontId="12" fillId="16" borderId="69" xfId="0" applyNumberFormat="1" applyFont="1" applyFill="1" applyBorder="1" applyAlignment="1" applyProtection="1">
      <alignment horizontal="center" vertical="center" wrapText="1"/>
    </xf>
    <xf numFmtId="3" fontId="12" fillId="16" borderId="3" xfId="0" applyNumberFormat="1" applyFont="1" applyFill="1" applyBorder="1" applyAlignment="1" applyProtection="1">
      <alignment horizontal="center" vertical="center" wrapText="1"/>
    </xf>
    <xf numFmtId="11" fontId="10" fillId="0" borderId="66" xfId="0" applyNumberFormat="1" applyFont="1" applyFill="1" applyBorder="1" applyAlignment="1" applyProtection="1">
      <alignment horizontal="center" wrapText="1"/>
    </xf>
    <xf numFmtId="0" fontId="12" fillId="0" borderId="38" xfId="0" applyFont="1" applyFill="1" applyBorder="1" applyAlignment="1" applyProtection="1">
      <alignment horizontal="left" vertical="center"/>
    </xf>
    <xf numFmtId="0" fontId="10" fillId="0" borderId="38" xfId="0" applyFont="1" applyFill="1" applyBorder="1" applyAlignment="1" applyProtection="1">
      <alignment horizontal="left" wrapText="1"/>
    </xf>
    <xf numFmtId="0" fontId="10" fillId="0" borderId="54" xfId="0" applyFont="1" applyFill="1" applyBorder="1" applyAlignment="1" applyProtection="1">
      <alignment horizontal="left" wrapText="1"/>
    </xf>
    <xf numFmtId="0" fontId="10" fillId="0" borderId="0" xfId="0" applyFont="1" applyFill="1" applyBorder="1" applyAlignment="1" applyProtection="1">
      <alignment horizontal="left" vertical="top" wrapText="1"/>
    </xf>
    <xf numFmtId="0" fontId="10" fillId="0" borderId="48" xfId="0" applyFont="1" applyFill="1" applyBorder="1" applyAlignment="1" applyProtection="1">
      <alignment horizontal="left" vertical="top" wrapText="1"/>
    </xf>
    <xf numFmtId="0" fontId="12" fillId="0" borderId="0" xfId="0" applyFont="1" applyFill="1" applyBorder="1" applyAlignment="1" applyProtection="1">
      <alignment horizontal="right" vertical="center"/>
    </xf>
    <xf numFmtId="0" fontId="12" fillId="0" borderId="0" xfId="0" applyFont="1" applyFill="1" applyBorder="1" applyAlignment="1" applyProtection="1">
      <alignment horizontal="left" vertical="center"/>
    </xf>
    <xf numFmtId="0" fontId="10" fillId="0" borderId="0" xfId="0" applyFont="1" applyFill="1" applyBorder="1" applyAlignment="1" applyProtection="1">
      <alignment horizontal="left" wrapText="1"/>
    </xf>
    <xf numFmtId="0" fontId="10" fillId="0" borderId="48" xfId="0" applyFont="1" applyFill="1" applyBorder="1" applyAlignment="1" applyProtection="1">
      <alignment horizontal="left" wrapText="1"/>
    </xf>
    <xf numFmtId="0" fontId="10" fillId="0" borderId="21" xfId="0" applyFont="1" applyFill="1" applyBorder="1" applyAlignment="1" applyProtection="1">
      <alignment horizontal="left" vertical="top" wrapText="1"/>
    </xf>
    <xf numFmtId="0" fontId="12" fillId="0" borderId="0" xfId="0" applyFont="1" applyFill="1" applyBorder="1" applyAlignment="1" applyProtection="1">
      <alignment horizontal="center" vertical="center"/>
    </xf>
    <xf numFmtId="0" fontId="12" fillId="0" borderId="0" xfId="0" applyFont="1" applyFill="1" applyBorder="1" applyAlignment="1" applyProtection="1">
      <alignment horizontal="right" vertical="center" wrapText="1"/>
    </xf>
    <xf numFmtId="0" fontId="10" fillId="0" borderId="21" xfId="0" applyFont="1" applyFill="1" applyBorder="1" applyAlignment="1" applyProtection="1">
      <alignment horizontal="left" wrapText="1"/>
    </xf>
    <xf numFmtId="0" fontId="10" fillId="0" borderId="0" xfId="0" applyFont="1" applyFill="1" applyBorder="1" applyAlignment="1" applyProtection="1">
      <alignment horizontal="left"/>
    </xf>
    <xf numFmtId="0" fontId="12" fillId="0" borderId="0" xfId="0" applyFont="1" applyFill="1" applyBorder="1" applyAlignment="1" applyProtection="1">
      <alignment horizontal="center" vertical="center" wrapText="1"/>
    </xf>
    <xf numFmtId="0" fontId="10" fillId="0" borderId="0" xfId="0" applyNumberFormat="1" applyFont="1" applyFill="1" applyBorder="1" applyAlignment="1" applyProtection="1">
      <alignment horizontal="left"/>
    </xf>
    <xf numFmtId="0" fontId="12" fillId="0" borderId="10" xfId="0" applyFont="1" applyFill="1" applyBorder="1" applyAlignment="1" applyProtection="1">
      <alignment horizontal="center" vertical="center"/>
    </xf>
    <xf numFmtId="0" fontId="12" fillId="0" borderId="8" xfId="0" applyFont="1" applyFill="1" applyBorder="1" applyAlignment="1" applyProtection="1">
      <alignment horizontal="center" vertical="center"/>
    </xf>
    <xf numFmtId="0" fontId="12" fillId="0" borderId="11" xfId="0" applyFont="1" applyFill="1" applyBorder="1" applyAlignment="1" applyProtection="1">
      <alignment horizontal="center" vertical="center"/>
    </xf>
    <xf numFmtId="0" fontId="12" fillId="0" borderId="10" xfId="0" applyFont="1" applyFill="1" applyBorder="1" applyAlignment="1" applyProtection="1">
      <alignment horizontal="center"/>
    </xf>
    <xf numFmtId="0" fontId="12" fillId="0" borderId="8" xfId="0" applyFont="1" applyFill="1" applyBorder="1" applyAlignment="1" applyProtection="1">
      <alignment horizontal="center"/>
    </xf>
    <xf numFmtId="0" fontId="12" fillId="0" borderId="26" xfId="0" applyFont="1" applyFill="1" applyBorder="1" applyAlignment="1" applyProtection="1">
      <alignment horizontal="center"/>
    </xf>
    <xf numFmtId="0" fontId="12" fillId="0" borderId="11" xfId="0" applyFont="1" applyFill="1" applyBorder="1" applyAlignment="1" applyProtection="1">
      <alignment horizontal="center"/>
    </xf>
    <xf numFmtId="0" fontId="10" fillId="0" borderId="22" xfId="0" applyFont="1" applyFill="1" applyBorder="1" applyAlignment="1" applyProtection="1">
      <alignment horizontal="center" vertical="center" wrapText="1"/>
    </xf>
    <xf numFmtId="0" fontId="10" fillId="0" borderId="8" xfId="0" applyFont="1" applyFill="1" applyBorder="1" applyAlignment="1" applyProtection="1">
      <alignment horizontal="center" vertical="center" wrapText="1"/>
    </xf>
    <xf numFmtId="0" fontId="12" fillId="16" borderId="8" xfId="0" applyFont="1" applyFill="1" applyBorder="1" applyAlignment="1" applyProtection="1">
      <alignment horizontal="center" vertical="center" wrapText="1"/>
    </xf>
    <xf numFmtId="0" fontId="12" fillId="16" borderId="26" xfId="0" applyFont="1" applyFill="1" applyBorder="1" applyAlignment="1" applyProtection="1">
      <alignment horizontal="center" vertical="center" wrapText="1"/>
    </xf>
    <xf numFmtId="0" fontId="12" fillId="0" borderId="57" xfId="0" applyFont="1" applyFill="1" applyBorder="1" applyAlignment="1" applyProtection="1">
      <alignment horizontal="center" vertical="center" wrapText="1"/>
    </xf>
    <xf numFmtId="0" fontId="12" fillId="0" borderId="49" xfId="0" applyFont="1" applyFill="1" applyBorder="1" applyAlignment="1" applyProtection="1">
      <alignment horizontal="center" vertical="center" wrapText="1"/>
    </xf>
    <xf numFmtId="0" fontId="10" fillId="0" borderId="24" xfId="0" applyFont="1" applyFill="1" applyBorder="1" applyAlignment="1" applyProtection="1">
      <alignment horizontal="center" vertical="center" wrapText="1"/>
    </xf>
    <xf numFmtId="0" fontId="10" fillId="0" borderId="29" xfId="0" applyFont="1" applyFill="1" applyBorder="1" applyAlignment="1" applyProtection="1">
      <alignment horizontal="center" wrapText="1"/>
    </xf>
    <xf numFmtId="0" fontId="10" fillId="0" borderId="36" xfId="0" applyFont="1" applyFill="1" applyBorder="1" applyAlignment="1" applyProtection="1">
      <alignment horizontal="center" vertical="center" wrapText="1"/>
    </xf>
    <xf numFmtId="0" fontId="10" fillId="0" borderId="7" xfId="0" applyFont="1" applyFill="1" applyBorder="1" applyAlignment="1" applyProtection="1">
      <alignment horizontal="center" vertical="center" wrapText="1"/>
    </xf>
    <xf numFmtId="0" fontId="10" fillId="0" borderId="26" xfId="0" applyFont="1" applyFill="1" applyBorder="1" applyAlignment="1" applyProtection="1">
      <alignment horizontal="center" wrapText="1"/>
    </xf>
    <xf numFmtId="0" fontId="10" fillId="0" borderId="57" xfId="0" applyFont="1" applyFill="1" applyBorder="1" applyAlignment="1" applyProtection="1">
      <alignment horizontal="center" wrapText="1"/>
    </xf>
    <xf numFmtId="0" fontId="10" fillId="0" borderId="49" xfId="0" applyFont="1" applyFill="1" applyBorder="1" applyAlignment="1" applyProtection="1">
      <alignment horizontal="center" wrapText="1"/>
    </xf>
    <xf numFmtId="0" fontId="10" fillId="0" borderId="26" xfId="0" applyFont="1" applyFill="1" applyBorder="1" applyAlignment="1" applyProtection="1">
      <alignment horizontal="center"/>
    </xf>
    <xf numFmtId="0" fontId="10" fillId="0" borderId="8" xfId="0" applyFont="1" applyFill="1" applyBorder="1" applyAlignment="1" applyProtection="1">
      <alignment horizontal="center" wrapText="1"/>
    </xf>
    <xf numFmtId="0" fontId="10" fillId="0" borderId="22" xfId="0" applyFont="1" applyFill="1" applyBorder="1" applyAlignment="1" applyProtection="1">
      <alignment horizontal="center"/>
    </xf>
    <xf numFmtId="0" fontId="10" fillId="0" borderId="56" xfId="0" applyFont="1" applyFill="1" applyBorder="1" applyAlignment="1" applyProtection="1">
      <alignment horizontal="center" wrapText="1"/>
    </xf>
    <xf numFmtId="0" fontId="10" fillId="0" borderId="16" xfId="0" applyFont="1" applyFill="1" applyBorder="1" applyAlignment="1" applyProtection="1">
      <alignment horizontal="center" wrapText="1"/>
    </xf>
    <xf numFmtId="0" fontId="10" fillId="0" borderId="7" xfId="0" applyFont="1" applyFill="1" applyBorder="1" applyAlignment="1" applyProtection="1">
      <alignment horizontal="center"/>
    </xf>
    <xf numFmtId="1" fontId="12" fillId="16" borderId="42" xfId="5" applyNumberFormat="1" applyFont="1" applyFill="1" applyBorder="1" applyAlignment="1" applyProtection="1">
      <alignment horizontal="center" vertical="center"/>
    </xf>
    <xf numFmtId="3" fontId="36" fillId="0" borderId="0" xfId="0" applyNumberFormat="1" applyFont="1" applyFill="1" applyBorder="1" applyAlignment="1" applyProtection="1">
      <alignment vertical="center" wrapText="1"/>
    </xf>
    <xf numFmtId="0" fontId="12" fillId="0" borderId="57" xfId="0" applyFont="1" applyFill="1" applyBorder="1" applyAlignment="1" applyProtection="1">
      <alignment horizontal="center" vertical="center"/>
    </xf>
    <xf numFmtId="0" fontId="10" fillId="0" borderId="8" xfId="0" applyFont="1" applyFill="1" applyBorder="1" applyAlignment="1" applyProtection="1">
      <alignment horizontal="center" vertical="center" wrapText="1"/>
    </xf>
    <xf numFmtId="0" fontId="10" fillId="0" borderId="0" xfId="0" applyFont="1" applyFill="1" applyBorder="1" applyAlignment="1" applyProtection="1">
      <alignment horizontal="left" wrapText="1"/>
    </xf>
    <xf numFmtId="0" fontId="10" fillId="0" borderId="48" xfId="0" applyFont="1" applyFill="1" applyBorder="1" applyAlignment="1" applyProtection="1">
      <alignment horizontal="left" wrapText="1"/>
    </xf>
    <xf numFmtId="0" fontId="24" fillId="0" borderId="54" xfId="0" applyFont="1" applyBorder="1" applyAlignment="1" applyProtection="1">
      <alignment horizontal="center" vertical="center"/>
    </xf>
    <xf numFmtId="0" fontId="31" fillId="0" borderId="63" xfId="0" applyFont="1" applyBorder="1" applyAlignment="1" applyProtection="1">
      <alignment horizontal="center"/>
      <protection locked="0"/>
    </xf>
    <xf numFmtId="0" fontId="10" fillId="0" borderId="19" xfId="0" applyFont="1" applyBorder="1" applyAlignment="1" applyProtection="1">
      <alignment horizontal="center"/>
    </xf>
    <xf numFmtId="0" fontId="10" fillId="0" borderId="20" xfId="0" applyFont="1" applyBorder="1" applyAlignment="1" applyProtection="1">
      <alignment horizontal="center"/>
    </xf>
    <xf numFmtId="0" fontId="10" fillId="0" borderId="45" xfId="0" applyFont="1" applyBorder="1" applyAlignment="1" applyProtection="1">
      <alignment horizontal="center"/>
    </xf>
    <xf numFmtId="0" fontId="10" fillId="0" borderId="48" xfId="0" applyFont="1" applyBorder="1" applyAlignment="1" applyProtection="1">
      <alignment horizontal="center" vertical="center"/>
    </xf>
    <xf numFmtId="0" fontId="10" fillId="0" borderId="21" xfId="0" applyFont="1" applyBorder="1" applyAlignment="1" applyProtection="1">
      <alignment horizontal="right" vertical="center"/>
    </xf>
    <xf numFmtId="0" fontId="10" fillId="0" borderId="48" xfId="0" applyFont="1" applyFill="1" applyBorder="1" applyAlignment="1" applyProtection="1">
      <alignment horizontal="center" vertical="center"/>
    </xf>
    <xf numFmtId="0" fontId="10" fillId="0" borderId="21" xfId="0" applyFont="1" applyFill="1" applyBorder="1" applyAlignment="1" applyProtection="1">
      <alignment horizontal="right" vertical="center"/>
    </xf>
    <xf numFmtId="0" fontId="31" fillId="13" borderId="8" xfId="0" applyFont="1" applyFill="1" applyBorder="1" applyAlignment="1" applyProtection="1">
      <alignment horizontal="center" vertical="center" wrapText="1"/>
    </xf>
    <xf numFmtId="0" fontId="31" fillId="13" borderId="16" xfId="0" applyFont="1" applyFill="1" applyBorder="1" applyAlignment="1" applyProtection="1">
      <alignment horizontal="center" vertical="center" wrapText="1"/>
    </xf>
    <xf numFmtId="0" fontId="31" fillId="0" borderId="9" xfId="0" applyFont="1" applyBorder="1" applyAlignment="1" applyProtection="1">
      <alignment horizontal="center"/>
      <protection locked="0"/>
    </xf>
    <xf numFmtId="0" fontId="24" fillId="0" borderId="4" xfId="0" applyFont="1" applyBorder="1" applyAlignment="1" applyProtection="1">
      <protection locked="0"/>
    </xf>
    <xf numFmtId="0" fontId="24" fillId="0" borderId="14" xfId="0" applyFont="1" applyBorder="1" applyAlignment="1" applyProtection="1">
      <protection locked="0"/>
    </xf>
    <xf numFmtId="0" fontId="24" fillId="0" borderId="18" xfId="0" applyFont="1" applyBorder="1" applyAlignment="1" applyProtection="1">
      <alignment horizontal="center" vertical="center"/>
    </xf>
    <xf numFmtId="0" fontId="24" fillId="0" borderId="1" xfId="0" applyFont="1" applyBorder="1" applyAlignment="1" applyProtection="1">
      <alignment horizontal="center" vertical="center"/>
    </xf>
    <xf numFmtId="0" fontId="24" fillId="0" borderId="51" xfId="0" applyFont="1" applyBorder="1" applyAlignment="1" applyProtection="1">
      <alignment horizontal="center" vertical="center"/>
    </xf>
    <xf numFmtId="0" fontId="31" fillId="13" borderId="3" xfId="0" applyFont="1" applyFill="1" applyBorder="1" applyAlignment="1" applyProtection="1">
      <alignment horizontal="center" vertical="center"/>
    </xf>
    <xf numFmtId="0" fontId="31" fillId="0" borderId="9" xfId="0" applyFont="1" applyBorder="1" applyAlignment="1" applyProtection="1">
      <alignment horizontal="center"/>
      <protection locked="0"/>
    </xf>
    <xf numFmtId="0" fontId="10" fillId="0" borderId="48" xfId="0" applyFont="1" applyFill="1" applyBorder="1" applyAlignment="1" applyProtection="1">
      <alignment horizontal="center" vertical="center" wrapText="1"/>
    </xf>
    <xf numFmtId="0" fontId="10" fillId="0" borderId="34" xfId="0" applyFont="1" applyFill="1" applyBorder="1" applyAlignment="1" applyProtection="1">
      <alignment horizontal="center" vertical="center" wrapText="1"/>
    </xf>
    <xf numFmtId="0" fontId="10" fillId="0" borderId="33" xfId="0" applyFont="1" applyFill="1" applyBorder="1" applyAlignment="1" applyProtection="1">
      <alignment horizontal="center" vertical="center" wrapText="1"/>
    </xf>
    <xf numFmtId="0" fontId="10" fillId="0" borderId="35" xfId="0" applyFont="1" applyFill="1" applyBorder="1" applyAlignment="1" applyProtection="1">
      <alignment horizontal="center" vertical="center" wrapText="1"/>
    </xf>
    <xf numFmtId="0" fontId="12" fillId="0" borderId="97" xfId="0" applyNumberFormat="1" applyFont="1" applyFill="1" applyBorder="1" applyAlignment="1" applyProtection="1">
      <alignment horizontal="center" vertical="center" wrapText="1"/>
    </xf>
    <xf numFmtId="0" fontId="12" fillId="0" borderId="109" xfId="0" applyNumberFormat="1" applyFont="1" applyFill="1" applyBorder="1" applyAlignment="1" applyProtection="1">
      <alignment horizontal="center" vertical="center" wrapText="1"/>
    </xf>
    <xf numFmtId="0" fontId="10" fillId="0" borderId="107" xfId="0" applyFont="1" applyFill="1" applyBorder="1" applyAlignment="1" applyProtection="1">
      <alignment horizontal="center" vertical="center" wrapText="1"/>
    </xf>
    <xf numFmtId="164" fontId="10" fillId="0" borderId="110" xfId="1" applyNumberFormat="1" applyFont="1" applyFill="1" applyBorder="1" applyAlignment="1" applyProtection="1">
      <alignment horizontal="center" vertical="center" wrapText="1"/>
    </xf>
    <xf numFmtId="164" fontId="10" fillId="0" borderId="75" xfId="1" applyNumberFormat="1" applyFont="1" applyFill="1" applyBorder="1" applyAlignment="1" applyProtection="1">
      <alignment horizontal="center" vertical="center" wrapText="1"/>
    </xf>
    <xf numFmtId="164" fontId="10" fillId="0" borderId="76" xfId="1" applyNumberFormat="1" applyFont="1" applyFill="1" applyBorder="1" applyAlignment="1" applyProtection="1">
      <alignment horizontal="center" vertical="center" wrapText="1"/>
    </xf>
    <xf numFmtId="164" fontId="10" fillId="0" borderId="110" xfId="0" applyNumberFormat="1" applyFont="1" applyFill="1" applyBorder="1" applyAlignment="1" applyProtection="1">
      <alignment horizontal="center" vertical="center" wrapText="1"/>
    </xf>
    <xf numFmtId="164" fontId="10" fillId="0" borderId="75" xfId="0" applyNumberFormat="1" applyFont="1" applyFill="1" applyBorder="1" applyAlignment="1" applyProtection="1">
      <alignment horizontal="center" vertical="center" wrapText="1"/>
    </xf>
    <xf numFmtId="164" fontId="10" fillId="0" borderId="76" xfId="0" applyNumberFormat="1" applyFont="1" applyFill="1" applyBorder="1" applyAlignment="1" applyProtection="1">
      <alignment horizontal="center" vertical="center" wrapText="1"/>
    </xf>
    <xf numFmtId="164" fontId="10" fillId="0" borderId="72" xfId="0" applyNumberFormat="1" applyFont="1" applyFill="1" applyBorder="1" applyAlignment="1" applyProtection="1">
      <alignment horizontal="center" vertical="center"/>
    </xf>
    <xf numFmtId="164" fontId="10" fillId="0" borderId="50" xfId="0" applyNumberFormat="1" applyFont="1" applyFill="1" applyBorder="1" applyAlignment="1" applyProtection="1">
      <alignment horizontal="center" vertical="center"/>
    </xf>
    <xf numFmtId="164" fontId="10" fillId="0" borderId="98" xfId="0" applyNumberFormat="1" applyFont="1" applyFill="1" applyBorder="1" applyAlignment="1" applyProtection="1">
      <alignment horizontal="center" vertical="center"/>
    </xf>
    <xf numFmtId="164" fontId="10" fillId="0" borderId="110" xfId="0" applyNumberFormat="1" applyFont="1" applyFill="1" applyBorder="1" applyAlignment="1" applyProtection="1">
      <alignment horizontal="center" vertical="center"/>
    </xf>
    <xf numFmtId="164" fontId="10" fillId="0" borderId="75" xfId="0" applyNumberFormat="1" applyFont="1" applyFill="1" applyBorder="1" applyAlignment="1" applyProtection="1">
      <alignment horizontal="center" vertical="center"/>
    </xf>
    <xf numFmtId="164" fontId="10" fillId="0" borderId="76" xfId="0" applyNumberFormat="1" applyFont="1" applyFill="1" applyBorder="1" applyAlignment="1" applyProtection="1">
      <alignment horizontal="center" vertical="center"/>
    </xf>
    <xf numFmtId="170" fontId="24" fillId="0" borderId="14" xfId="3" applyNumberFormat="1" applyFont="1" applyBorder="1" applyAlignment="1" applyProtection="1">
      <alignment horizontal="center" vertical="center"/>
      <protection locked="0"/>
    </xf>
    <xf numFmtId="0" fontId="66" fillId="9" borderId="0" xfId="0" applyFont="1" applyFill="1" applyProtection="1"/>
    <xf numFmtId="171" fontId="10" fillId="0" borderId="0" xfId="0" applyNumberFormat="1" applyFont="1" applyProtection="1"/>
    <xf numFmtId="164" fontId="10" fillId="0" borderId="55" xfId="0" applyNumberFormat="1" applyFont="1" applyFill="1" applyBorder="1" applyAlignment="1" applyProtection="1">
      <alignment horizontal="center"/>
    </xf>
    <xf numFmtId="164" fontId="10" fillId="0" borderId="22" xfId="0" applyNumberFormat="1" applyFont="1" applyFill="1" applyBorder="1" applyAlignment="1" applyProtection="1">
      <alignment horizontal="center"/>
    </xf>
    <xf numFmtId="164" fontId="10" fillId="0" borderId="29" xfId="0" applyNumberFormat="1" applyFont="1" applyFill="1" applyBorder="1" applyAlignment="1" applyProtection="1">
      <alignment horizontal="center"/>
    </xf>
    <xf numFmtId="0" fontId="12" fillId="0" borderId="0" xfId="0" applyFont="1" applyFill="1" applyBorder="1" applyAlignment="1" applyProtection="1">
      <alignment horizontal="center" vertical="center"/>
    </xf>
    <xf numFmtId="0" fontId="10" fillId="0" borderId="0" xfId="0" applyFont="1" applyFill="1" applyBorder="1" applyAlignment="1" applyProtection="1">
      <alignment horizontal="left" wrapText="1"/>
    </xf>
    <xf numFmtId="0" fontId="10" fillId="0" borderId="48" xfId="0" applyFont="1" applyFill="1" applyBorder="1" applyAlignment="1" applyProtection="1">
      <alignment horizontal="left" wrapText="1"/>
    </xf>
    <xf numFmtId="0" fontId="10" fillId="0" borderId="0" xfId="0" applyFont="1" applyFill="1" applyBorder="1" applyAlignment="1" applyProtection="1">
      <alignment horizontal="left" vertical="center" wrapText="1"/>
    </xf>
    <xf numFmtId="0" fontId="10" fillId="0" borderId="48" xfId="0" applyFont="1" applyFill="1" applyBorder="1" applyAlignment="1" applyProtection="1">
      <alignment horizontal="left" vertical="center" wrapText="1"/>
    </xf>
    <xf numFmtId="0" fontId="10" fillId="0" borderId="21" xfId="0" applyFont="1" applyFill="1" applyBorder="1" applyAlignment="1" applyProtection="1">
      <alignment horizontal="left" wrapText="1"/>
    </xf>
    <xf numFmtId="0" fontId="52" fillId="9" borderId="19" xfId="0" applyFont="1" applyFill="1" applyBorder="1" applyAlignment="1" applyProtection="1">
      <alignment horizontal="center" vertical="center"/>
    </xf>
    <xf numFmtId="0" fontId="52" fillId="9" borderId="20" xfId="0" applyFont="1" applyFill="1" applyBorder="1" applyAlignment="1" applyProtection="1">
      <alignment horizontal="center" vertical="center"/>
    </xf>
    <xf numFmtId="0" fontId="52" fillId="9" borderId="45" xfId="0" applyFont="1" applyFill="1" applyBorder="1" applyAlignment="1" applyProtection="1">
      <alignment horizontal="center" vertical="center"/>
    </xf>
    <xf numFmtId="0" fontId="52" fillId="9" borderId="21" xfId="0" applyFont="1" applyFill="1" applyBorder="1" applyAlignment="1" applyProtection="1">
      <alignment horizontal="center" vertical="center"/>
    </xf>
    <xf numFmtId="0" fontId="52" fillId="9" borderId="0" xfId="0" applyFont="1" applyFill="1" applyBorder="1" applyAlignment="1" applyProtection="1">
      <alignment horizontal="center" vertical="center"/>
    </xf>
    <xf numFmtId="0" fontId="52" fillId="9" borderId="48" xfId="0" applyFont="1" applyFill="1" applyBorder="1" applyAlignment="1" applyProtection="1">
      <alignment horizontal="center" vertical="center"/>
    </xf>
    <xf numFmtId="0" fontId="12" fillId="0" borderId="0" xfId="0" applyFont="1" applyFill="1" applyBorder="1" applyAlignment="1" applyProtection="1">
      <alignment horizontal="center" vertical="center" wrapText="1"/>
    </xf>
    <xf numFmtId="0" fontId="24" fillId="0" borderId="21" xfId="0" applyNumberFormat="1" applyFont="1" applyFill="1" applyBorder="1" applyAlignment="1" applyProtection="1">
      <alignment horizontal="left" vertical="top" wrapText="1"/>
    </xf>
    <xf numFmtId="0" fontId="24" fillId="0" borderId="0" xfId="0" applyNumberFormat="1" applyFont="1" applyFill="1" applyBorder="1" applyAlignment="1" applyProtection="1">
      <alignment horizontal="left" vertical="top" wrapText="1"/>
    </xf>
    <xf numFmtId="0" fontId="24" fillId="0" borderId="48" xfId="0" applyNumberFormat="1" applyFont="1" applyFill="1" applyBorder="1" applyAlignment="1" applyProtection="1">
      <alignment horizontal="left" vertical="top" wrapText="1"/>
    </xf>
    <xf numFmtId="0" fontId="12" fillId="0" borderId="0" xfId="0" applyFont="1" applyFill="1" applyBorder="1" applyAlignment="1" applyProtection="1">
      <alignment horizontal="center"/>
    </xf>
    <xf numFmtId="0" fontId="10" fillId="0" borderId="0" xfId="0" applyFont="1" applyFill="1" applyBorder="1" applyAlignment="1" applyProtection="1">
      <alignment horizontal="left"/>
    </xf>
    <xf numFmtId="0" fontId="10" fillId="0" borderId="48" xfId="0" applyFont="1" applyFill="1" applyBorder="1" applyAlignment="1" applyProtection="1">
      <alignment horizontal="left"/>
    </xf>
    <xf numFmtId="0" fontId="10" fillId="0" borderId="21" xfId="0" applyFont="1" applyFill="1" applyBorder="1" applyAlignment="1" applyProtection="1">
      <alignment horizontal="left" vertical="center" wrapText="1"/>
    </xf>
    <xf numFmtId="0" fontId="10" fillId="0" borderId="21" xfId="0" applyFont="1" applyFill="1" applyBorder="1" applyAlignment="1" applyProtection="1">
      <alignment horizontal="left"/>
    </xf>
    <xf numFmtId="0" fontId="24" fillId="0" borderId="21" xfId="0" applyNumberFormat="1" applyFont="1" applyFill="1" applyBorder="1" applyAlignment="1" applyProtection="1">
      <alignment horizontal="left" vertical="top"/>
    </xf>
    <xf numFmtId="0" fontId="24" fillId="0" borderId="0" xfId="0" applyNumberFormat="1" applyFont="1" applyFill="1" applyBorder="1" applyAlignment="1" applyProtection="1">
      <alignment horizontal="left" vertical="top"/>
    </xf>
    <xf numFmtId="0" fontId="24" fillId="0" borderId="48" xfId="0" applyNumberFormat="1" applyFont="1" applyFill="1" applyBorder="1" applyAlignment="1" applyProtection="1">
      <alignment horizontal="left" vertical="top"/>
    </xf>
    <xf numFmtId="0" fontId="24" fillId="0" borderId="53" xfId="0" applyNumberFormat="1" applyFont="1" applyFill="1" applyBorder="1" applyAlignment="1" applyProtection="1">
      <alignment horizontal="left" vertical="top" wrapText="1"/>
    </xf>
    <xf numFmtId="0" fontId="24" fillId="0" borderId="38" xfId="0" applyNumberFormat="1" applyFont="1" applyFill="1" applyBorder="1" applyAlignment="1" applyProtection="1">
      <alignment horizontal="left" vertical="top" wrapText="1"/>
    </xf>
    <xf numFmtId="0" fontId="24" fillId="0" borderId="54" xfId="0" applyNumberFormat="1" applyFont="1" applyFill="1" applyBorder="1" applyAlignment="1" applyProtection="1">
      <alignment horizontal="left" vertical="top" wrapText="1"/>
    </xf>
    <xf numFmtId="0" fontId="10" fillId="0" borderId="0" xfId="0" applyNumberFormat="1" applyFont="1" applyFill="1" applyBorder="1" applyAlignment="1" applyProtection="1">
      <alignment horizontal="left" vertical="top" wrapText="1"/>
    </xf>
    <xf numFmtId="0" fontId="12" fillId="11" borderId="19" xfId="0" applyNumberFormat="1" applyFont="1" applyFill="1" applyBorder="1" applyAlignment="1" applyProtection="1">
      <alignment horizontal="center" vertical="top" wrapText="1"/>
    </xf>
    <xf numFmtId="0" fontId="12" fillId="11" borderId="20" xfId="0" applyNumberFormat="1" applyFont="1" applyFill="1" applyBorder="1" applyAlignment="1" applyProtection="1">
      <alignment horizontal="center" vertical="top" wrapText="1"/>
    </xf>
    <xf numFmtId="0" fontId="12" fillId="11" borderId="45" xfId="0" applyNumberFormat="1" applyFont="1" applyFill="1" applyBorder="1" applyAlignment="1" applyProtection="1">
      <alignment horizontal="center" vertical="top" wrapText="1"/>
    </xf>
    <xf numFmtId="0" fontId="10" fillId="0" borderId="21" xfId="0" applyNumberFormat="1" applyFont="1" applyFill="1" applyBorder="1" applyAlignment="1" applyProtection="1">
      <alignment horizontal="left"/>
    </xf>
    <xf numFmtId="0" fontId="10" fillId="0" borderId="0" xfId="0" applyNumberFormat="1" applyFont="1" applyFill="1" applyBorder="1" applyAlignment="1" applyProtection="1">
      <alignment horizontal="left"/>
    </xf>
    <xf numFmtId="0" fontId="10" fillId="0" borderId="48" xfId="0" applyNumberFormat="1" applyFont="1" applyFill="1" applyBorder="1" applyAlignment="1" applyProtection="1">
      <alignment horizontal="left"/>
    </xf>
    <xf numFmtId="0" fontId="12" fillId="0" borderId="21" xfId="0" applyFont="1" applyBorder="1" applyAlignment="1" applyProtection="1">
      <alignment horizontal="center"/>
    </xf>
    <xf numFmtId="0" fontId="12" fillId="0" borderId="0" xfId="0" applyFont="1" applyBorder="1" applyAlignment="1" applyProtection="1">
      <alignment horizontal="center"/>
    </xf>
    <xf numFmtId="0" fontId="12" fillId="0" borderId="48" xfId="0" applyFont="1" applyBorder="1" applyAlignment="1" applyProtection="1">
      <alignment horizontal="center"/>
    </xf>
    <xf numFmtId="0" fontId="12" fillId="0" borderId="53" xfId="0" applyFont="1" applyBorder="1" applyAlignment="1" applyProtection="1">
      <alignment horizontal="center"/>
    </xf>
    <xf numFmtId="0" fontId="12" fillId="0" borderId="38" xfId="0" applyFont="1" applyBorder="1" applyAlignment="1" applyProtection="1">
      <alignment horizontal="center"/>
    </xf>
    <xf numFmtId="0" fontId="12" fillId="0" borderId="54" xfId="0" applyFont="1" applyBorder="1" applyAlignment="1" applyProtection="1">
      <alignment horizontal="center"/>
    </xf>
    <xf numFmtId="0" fontId="59" fillId="0" borderId="0" xfId="3" applyFont="1" applyBorder="1" applyAlignment="1" applyProtection="1">
      <alignment horizontal="center" vertical="center"/>
    </xf>
    <xf numFmtId="0" fontId="60" fillId="0" borderId="0" xfId="0" applyFont="1" applyBorder="1" applyAlignment="1" applyProtection="1">
      <alignment horizontal="center" vertical="center"/>
    </xf>
    <xf numFmtId="0" fontId="58" fillId="9" borderId="19" xfId="0" applyNumberFormat="1" applyFont="1" applyFill="1" applyBorder="1" applyAlignment="1" applyProtection="1">
      <alignment horizontal="center" vertical="center" wrapText="1"/>
    </xf>
    <xf numFmtId="0" fontId="58" fillId="9" borderId="20" xfId="0" applyNumberFormat="1" applyFont="1" applyFill="1" applyBorder="1" applyAlignment="1" applyProtection="1">
      <alignment horizontal="center" vertical="center" wrapText="1"/>
    </xf>
    <xf numFmtId="0" fontId="26" fillId="0" borderId="0" xfId="0" applyFont="1" applyBorder="1" applyAlignment="1" applyProtection="1">
      <alignment horizontal="center" vertical="center"/>
    </xf>
    <xf numFmtId="0" fontId="10" fillId="0" borderId="21" xfId="0" applyFont="1" applyFill="1" applyBorder="1" applyAlignment="1" applyProtection="1">
      <alignment horizontal="left" vertical="top" wrapText="1"/>
    </xf>
    <xf numFmtId="0" fontId="10" fillId="0" borderId="0" xfId="0" applyFont="1" applyFill="1" applyBorder="1" applyAlignment="1" applyProtection="1">
      <alignment horizontal="left" vertical="top" wrapText="1"/>
    </xf>
    <xf numFmtId="0" fontId="10" fillId="0" borderId="48" xfId="0" applyFont="1" applyFill="1" applyBorder="1" applyAlignment="1" applyProtection="1">
      <alignment horizontal="left" vertical="top" wrapText="1"/>
    </xf>
    <xf numFmtId="0" fontId="35" fillId="4" borderId="21" xfId="0" applyNumberFormat="1" applyFont="1" applyFill="1" applyBorder="1" applyAlignment="1" applyProtection="1">
      <alignment horizontal="left" vertical="center" wrapText="1"/>
    </xf>
    <xf numFmtId="0" fontId="35" fillId="4" borderId="0" xfId="0" applyNumberFormat="1" applyFont="1" applyFill="1" applyBorder="1" applyAlignment="1" applyProtection="1">
      <alignment horizontal="left" vertical="center" wrapText="1"/>
    </xf>
    <xf numFmtId="0" fontId="35" fillId="4" borderId="48" xfId="0" applyNumberFormat="1" applyFont="1" applyFill="1" applyBorder="1" applyAlignment="1" applyProtection="1">
      <alignment horizontal="left" vertical="center" wrapText="1"/>
    </xf>
    <xf numFmtId="0" fontId="35" fillId="4" borderId="34" xfId="0" applyNumberFormat="1" applyFont="1" applyFill="1" applyBorder="1" applyAlignment="1" applyProtection="1">
      <alignment horizontal="left" vertical="center" wrapText="1"/>
    </xf>
    <xf numFmtId="0" fontId="35" fillId="4" borderId="5" xfId="0" applyNumberFormat="1" applyFont="1" applyFill="1" applyBorder="1" applyAlignment="1" applyProtection="1">
      <alignment horizontal="left" vertical="center" wrapText="1"/>
    </xf>
    <xf numFmtId="0" fontId="35" fillId="4" borderId="14" xfId="0" applyNumberFormat="1" applyFont="1" applyFill="1" applyBorder="1" applyAlignment="1" applyProtection="1">
      <alignment horizontal="left" vertical="center" wrapText="1"/>
    </xf>
    <xf numFmtId="0" fontId="31" fillId="13" borderId="7" xfId="0" applyFont="1" applyFill="1" applyBorder="1" applyAlignment="1" applyProtection="1">
      <alignment horizontal="left"/>
    </xf>
    <xf numFmtId="0" fontId="31" fillId="13" borderId="31" xfId="0" applyFont="1" applyFill="1" applyBorder="1" applyAlignment="1" applyProtection="1">
      <alignment horizontal="left"/>
    </xf>
    <xf numFmtId="0" fontId="31" fillId="13" borderId="36" xfId="0" applyFont="1" applyFill="1" applyBorder="1" applyAlignment="1" applyProtection="1">
      <alignment horizontal="left"/>
    </xf>
    <xf numFmtId="0" fontId="62" fillId="13" borderId="33" xfId="0" applyFont="1" applyFill="1" applyBorder="1" applyAlignment="1" applyProtection="1">
      <alignment horizontal="left" vertical="center"/>
    </xf>
    <xf numFmtId="0" fontId="62" fillId="13" borderId="46" xfId="0" applyFont="1" applyFill="1" applyBorder="1" applyAlignment="1" applyProtection="1">
      <alignment horizontal="left" vertical="center"/>
    </xf>
    <xf numFmtId="0" fontId="63" fillId="0" borderId="21" xfId="0" applyFont="1" applyFill="1" applyBorder="1" applyAlignment="1" applyProtection="1">
      <alignment horizontal="left"/>
    </xf>
    <xf numFmtId="0" fontId="63" fillId="0" borderId="0" xfId="0" applyFont="1" applyFill="1" applyBorder="1" applyAlignment="1" applyProtection="1">
      <alignment horizontal="left"/>
    </xf>
    <xf numFmtId="0" fontId="63" fillId="0" borderId="53" xfId="0" applyFont="1" applyFill="1" applyBorder="1" applyAlignment="1" applyProtection="1">
      <alignment horizontal="left"/>
    </xf>
    <xf numFmtId="0" fontId="63" fillId="0" borderId="38" xfId="0" applyFont="1" applyFill="1" applyBorder="1" applyAlignment="1" applyProtection="1">
      <alignment horizontal="left"/>
    </xf>
    <xf numFmtId="0" fontId="62" fillId="13" borderId="50" xfId="0" applyFont="1" applyFill="1" applyBorder="1" applyAlignment="1" applyProtection="1">
      <alignment horizontal="left" vertical="center"/>
    </xf>
    <xf numFmtId="14" fontId="65" fillId="0" borderId="0" xfId="0" applyNumberFormat="1" applyFont="1" applyFill="1" applyBorder="1" applyAlignment="1" applyProtection="1">
      <alignment horizontal="center" vertical="center"/>
    </xf>
    <xf numFmtId="14" fontId="65" fillId="0" borderId="48" xfId="0" applyNumberFormat="1" applyFont="1" applyFill="1" applyBorder="1" applyAlignment="1" applyProtection="1">
      <alignment horizontal="center" vertical="center"/>
    </xf>
    <xf numFmtId="14" fontId="65" fillId="0" borderId="38" xfId="0" applyNumberFormat="1" applyFont="1" applyFill="1" applyBorder="1" applyAlignment="1" applyProtection="1">
      <alignment horizontal="center" vertical="center"/>
    </xf>
    <xf numFmtId="14" fontId="65" fillId="0" borderId="54" xfId="0" applyNumberFormat="1" applyFont="1" applyFill="1" applyBorder="1" applyAlignment="1" applyProtection="1">
      <alignment horizontal="center" vertical="center"/>
    </xf>
    <xf numFmtId="0" fontId="24" fillId="0" borderId="47" xfId="0" applyFont="1" applyBorder="1" applyAlignment="1" applyProtection="1">
      <alignment horizontal="left" vertical="center"/>
      <protection locked="0"/>
    </xf>
    <xf numFmtId="0" fontId="24" fillId="0" borderId="13" xfId="0" applyFont="1" applyBorder="1" applyAlignment="1" applyProtection="1">
      <alignment horizontal="left" vertical="center"/>
      <protection locked="0"/>
    </xf>
    <xf numFmtId="0" fontId="24" fillId="0" borderId="21" xfId="0" applyFont="1" applyBorder="1" applyAlignment="1" applyProtection="1">
      <alignment horizontal="left" vertical="center"/>
      <protection locked="0"/>
    </xf>
    <xf numFmtId="0" fontId="24" fillId="0" borderId="0" xfId="0" applyFont="1" applyBorder="1" applyAlignment="1" applyProtection="1">
      <alignment horizontal="left" vertical="center"/>
      <protection locked="0"/>
    </xf>
    <xf numFmtId="0" fontId="24" fillId="0" borderId="15" xfId="0" applyFont="1" applyBorder="1" applyAlignment="1" applyProtection="1">
      <alignment horizontal="left" vertical="center"/>
      <protection locked="0"/>
    </xf>
    <xf numFmtId="0" fontId="24" fillId="0" borderId="48" xfId="0" applyFont="1" applyBorder="1" applyAlignment="1" applyProtection="1">
      <alignment horizontal="left" vertical="center"/>
      <protection locked="0"/>
    </xf>
    <xf numFmtId="0" fontId="25" fillId="0" borderId="0" xfId="0" applyFont="1" applyBorder="1" applyAlignment="1" applyProtection="1">
      <alignment horizontal="left" vertical="center"/>
    </xf>
    <xf numFmtId="0" fontId="30" fillId="0" borderId="38" xfId="0" applyFont="1" applyBorder="1" applyAlignment="1" applyProtection="1">
      <alignment horizontal="left" vertical="center"/>
    </xf>
    <xf numFmtId="0" fontId="24" fillId="0" borderId="53" xfId="3" applyFont="1" applyBorder="1" applyAlignment="1" applyProtection="1">
      <alignment horizontal="center" vertical="center"/>
      <protection locked="0"/>
    </xf>
    <xf numFmtId="0" fontId="24" fillId="0" borderId="38" xfId="3" applyFont="1" applyBorder="1" applyAlignment="1" applyProtection="1">
      <alignment horizontal="center" vertical="center"/>
      <protection locked="0"/>
    </xf>
    <xf numFmtId="0" fontId="24" fillId="0" borderId="67" xfId="3" applyFont="1" applyBorder="1" applyAlignment="1" applyProtection="1">
      <alignment horizontal="center" vertical="center"/>
      <protection locked="0"/>
    </xf>
    <xf numFmtId="0" fontId="31" fillId="13" borderId="21" xfId="3" applyFont="1" applyFill="1" applyBorder="1" applyAlignment="1" applyProtection="1">
      <alignment horizontal="left" vertical="center"/>
    </xf>
    <xf numFmtId="0" fontId="31" fillId="13" borderId="0" xfId="3" applyFont="1" applyFill="1" applyBorder="1" applyAlignment="1" applyProtection="1">
      <alignment horizontal="left" vertical="center"/>
    </xf>
    <xf numFmtId="0" fontId="31" fillId="13" borderId="2" xfId="3" applyFont="1" applyFill="1" applyBorder="1" applyAlignment="1" applyProtection="1">
      <alignment horizontal="left" vertical="center"/>
    </xf>
    <xf numFmtId="0" fontId="31" fillId="13" borderId="47" xfId="3" applyFont="1" applyFill="1" applyBorder="1" applyAlignment="1" applyProtection="1">
      <alignment horizontal="left" vertical="center"/>
    </xf>
    <xf numFmtId="0" fontId="31" fillId="13" borderId="13" xfId="3" applyFont="1" applyFill="1" applyBorder="1" applyAlignment="1" applyProtection="1">
      <alignment horizontal="left" vertical="center"/>
    </xf>
    <xf numFmtId="0" fontId="31" fillId="13" borderId="3" xfId="3" applyFont="1" applyFill="1" applyBorder="1" applyAlignment="1" applyProtection="1">
      <alignment horizontal="left" vertical="center"/>
    </xf>
    <xf numFmtId="0" fontId="24" fillId="0" borderId="34" xfId="3" applyFont="1" applyBorder="1" applyAlignment="1" applyProtection="1">
      <alignment horizontal="center" vertical="center"/>
      <protection locked="0"/>
    </xf>
    <xf numFmtId="0" fontId="24" fillId="0" borderId="5" xfId="3" applyFont="1" applyBorder="1" applyAlignment="1" applyProtection="1">
      <alignment horizontal="center" vertical="center"/>
      <protection locked="0"/>
    </xf>
    <xf numFmtId="0" fontId="24" fillId="0" borderId="4" xfId="3" applyFont="1" applyBorder="1" applyAlignment="1" applyProtection="1">
      <alignment horizontal="center" vertical="center"/>
      <protection locked="0"/>
    </xf>
    <xf numFmtId="0" fontId="31" fillId="13" borderId="15" xfId="3" applyFont="1" applyFill="1" applyBorder="1" applyAlignment="1" applyProtection="1">
      <alignment horizontal="left" vertical="center"/>
    </xf>
    <xf numFmtId="0" fontId="24" fillId="0" borderId="14" xfId="3" applyFont="1" applyBorder="1" applyAlignment="1" applyProtection="1">
      <alignment horizontal="center" vertical="center"/>
      <protection locked="0"/>
    </xf>
    <xf numFmtId="0" fontId="31" fillId="13" borderId="39" xfId="3" applyFont="1" applyFill="1" applyBorder="1" applyAlignment="1" applyProtection="1">
      <alignment horizontal="left" vertical="center"/>
    </xf>
    <xf numFmtId="0" fontId="24" fillId="0" borderId="41" xfId="3" applyFont="1" applyBorder="1" applyAlignment="1" applyProtection="1">
      <alignment horizontal="center" vertical="center"/>
      <protection locked="0"/>
    </xf>
    <xf numFmtId="0" fontId="31" fillId="13" borderId="64" xfId="3" applyFont="1" applyFill="1" applyBorder="1" applyAlignment="1" applyProtection="1">
      <alignment horizontal="left" vertical="center"/>
    </xf>
    <xf numFmtId="0" fontId="11" fillId="13" borderId="39" xfId="3" applyFont="1" applyFill="1" applyBorder="1" applyAlignment="1">
      <alignment horizontal="left" vertical="center"/>
    </xf>
    <xf numFmtId="0" fontId="11" fillId="13" borderId="13" xfId="3" applyFont="1" applyFill="1" applyBorder="1" applyAlignment="1">
      <alignment horizontal="left" vertical="center"/>
    </xf>
    <xf numFmtId="0" fontId="11" fillId="13" borderId="15" xfId="3" applyFont="1" applyFill="1" applyBorder="1" applyAlignment="1">
      <alignment horizontal="left" vertical="center"/>
    </xf>
    <xf numFmtId="0" fontId="24" fillId="0" borderId="68" xfId="3" applyFont="1" applyBorder="1" applyAlignment="1" applyProtection="1">
      <alignment horizontal="center" vertical="center"/>
      <protection locked="0"/>
    </xf>
    <xf numFmtId="0" fontId="24" fillId="0" borderId="54" xfId="3" applyFont="1" applyBorder="1" applyAlignment="1" applyProtection="1">
      <alignment horizontal="center" vertical="center"/>
      <protection locked="0"/>
    </xf>
    <xf numFmtId="169" fontId="24" fillId="0" borderId="41" xfId="3" applyNumberFormat="1" applyFont="1" applyBorder="1" applyAlignment="1" applyProtection="1">
      <alignment horizontal="center" vertical="center"/>
      <protection locked="0"/>
    </xf>
    <xf numFmtId="169" fontId="24" fillId="0" borderId="5" xfId="3" applyNumberFormat="1" applyFont="1" applyBorder="1" applyAlignment="1" applyProtection="1">
      <alignment horizontal="center" vertical="center"/>
      <protection locked="0"/>
    </xf>
    <xf numFmtId="169" fontId="24" fillId="0" borderId="14" xfId="3" applyNumberFormat="1" applyFont="1" applyBorder="1" applyAlignment="1" applyProtection="1">
      <alignment horizontal="center" vertical="center"/>
      <protection locked="0"/>
    </xf>
    <xf numFmtId="0" fontId="24" fillId="0" borderId="34" xfId="0" applyFont="1" applyBorder="1" applyAlignment="1" applyProtection="1">
      <alignment horizontal="center"/>
      <protection locked="0"/>
    </xf>
    <xf numFmtId="0" fontId="24" fillId="0" borderId="5" xfId="0" applyFont="1" applyBorder="1" applyAlignment="1" applyProtection="1">
      <alignment horizontal="center"/>
      <protection locked="0"/>
    </xf>
    <xf numFmtId="0" fontId="24" fillId="0" borderId="4" xfId="0" applyFont="1" applyBorder="1" applyAlignment="1" applyProtection="1">
      <alignment horizontal="center"/>
      <protection locked="0"/>
    </xf>
    <xf numFmtId="0" fontId="24" fillId="0" borderId="34" xfId="0" applyFont="1" applyBorder="1" applyAlignment="1" applyProtection="1">
      <alignment horizontal="center" vertical="center"/>
      <protection locked="0"/>
    </xf>
    <xf numFmtId="0" fontId="24" fillId="0" borderId="5" xfId="0" applyFont="1" applyBorder="1" applyAlignment="1" applyProtection="1">
      <alignment horizontal="center" vertical="center"/>
      <protection locked="0"/>
    </xf>
    <xf numFmtId="0" fontId="24" fillId="0" borderId="14" xfId="0" applyFont="1" applyBorder="1" applyAlignment="1" applyProtection="1">
      <alignment horizontal="center" vertical="center"/>
      <protection locked="0"/>
    </xf>
    <xf numFmtId="0" fontId="24" fillId="0" borderId="41" xfId="0" applyFont="1" applyBorder="1" applyAlignment="1" applyProtection="1">
      <alignment horizontal="center"/>
      <protection locked="0"/>
    </xf>
    <xf numFmtId="0" fontId="24" fillId="13" borderId="19" xfId="0" applyFont="1" applyFill="1" applyBorder="1" applyAlignment="1" applyProtection="1">
      <alignment horizontal="left"/>
    </xf>
    <xf numFmtId="0" fontId="24" fillId="13" borderId="20" xfId="0" applyFont="1" applyFill="1" applyBorder="1" applyAlignment="1" applyProtection="1">
      <alignment horizontal="left"/>
    </xf>
    <xf numFmtId="0" fontId="24" fillId="13" borderId="45" xfId="0" applyFont="1" applyFill="1" applyBorder="1" applyAlignment="1" applyProtection="1">
      <alignment horizontal="left"/>
    </xf>
    <xf numFmtId="49" fontId="24" fillId="13" borderId="21" xfId="0" applyNumberFormat="1" applyFont="1" applyFill="1" applyBorder="1" applyAlignment="1" applyProtection="1">
      <alignment horizontal="left" vertical="top" wrapText="1"/>
      <protection locked="0"/>
    </xf>
    <xf numFmtId="49" fontId="24" fillId="13" borderId="0" xfId="0" applyNumberFormat="1" applyFont="1" applyFill="1" applyBorder="1" applyAlignment="1" applyProtection="1">
      <alignment horizontal="left" vertical="top" wrapText="1"/>
      <protection locked="0"/>
    </xf>
    <xf numFmtId="49" fontId="24" fillId="13" borderId="48" xfId="0" applyNumberFormat="1" applyFont="1" applyFill="1" applyBorder="1" applyAlignment="1" applyProtection="1">
      <alignment horizontal="left" vertical="top" wrapText="1"/>
      <protection locked="0"/>
    </xf>
    <xf numFmtId="49" fontId="24" fillId="13" borderId="53" xfId="0" applyNumberFormat="1" applyFont="1" applyFill="1" applyBorder="1" applyAlignment="1" applyProtection="1">
      <alignment horizontal="left" vertical="top" wrapText="1"/>
      <protection locked="0"/>
    </xf>
    <xf numFmtId="49" fontId="24" fillId="13" borderId="38" xfId="0" applyNumberFormat="1" applyFont="1" applyFill="1" applyBorder="1" applyAlignment="1" applyProtection="1">
      <alignment horizontal="left" vertical="top" wrapText="1"/>
      <protection locked="0"/>
    </xf>
    <xf numFmtId="49" fontId="24" fillId="13" borderId="54" xfId="0" applyNumberFormat="1" applyFont="1" applyFill="1" applyBorder="1" applyAlignment="1" applyProtection="1">
      <alignment horizontal="left" vertical="top" wrapText="1"/>
      <protection locked="0"/>
    </xf>
    <xf numFmtId="0" fontId="31" fillId="13" borderId="81" xfId="3" applyFont="1" applyFill="1" applyBorder="1" applyAlignment="1" applyProtection="1">
      <alignment horizontal="left" vertical="center"/>
    </xf>
    <xf numFmtId="0" fontId="31" fillId="13" borderId="82" xfId="3" applyFont="1" applyFill="1" applyBorder="1" applyAlignment="1" applyProtection="1">
      <alignment horizontal="left" vertical="center"/>
    </xf>
    <xf numFmtId="0" fontId="30" fillId="13" borderId="19" xfId="0" applyNumberFormat="1" applyFont="1" applyFill="1" applyBorder="1" applyAlignment="1" applyProtection="1">
      <alignment horizontal="left" vertical="center" wrapText="1"/>
    </xf>
    <xf numFmtId="0" fontId="30" fillId="13" borderId="20" xfId="0" applyNumberFormat="1" applyFont="1" applyFill="1" applyBorder="1" applyAlignment="1" applyProtection="1">
      <alignment horizontal="left" vertical="center" wrapText="1"/>
    </xf>
    <xf numFmtId="0" fontId="30" fillId="13" borderId="45" xfId="0" applyNumberFormat="1" applyFont="1" applyFill="1" applyBorder="1" applyAlignment="1" applyProtection="1">
      <alignment horizontal="left" vertical="center" wrapText="1"/>
    </xf>
    <xf numFmtId="0" fontId="30" fillId="13" borderId="21" xfId="0" applyNumberFormat="1" applyFont="1" applyFill="1" applyBorder="1" applyAlignment="1" applyProtection="1">
      <alignment horizontal="left" vertical="center" wrapText="1"/>
    </xf>
    <xf numFmtId="0" fontId="30" fillId="13" borderId="0" xfId="0" applyNumberFormat="1" applyFont="1" applyFill="1" applyBorder="1" applyAlignment="1" applyProtection="1">
      <alignment horizontal="left" vertical="center" wrapText="1"/>
    </xf>
    <xf numFmtId="0" fontId="30" fillId="13" borderId="48" xfId="0" applyNumberFormat="1" applyFont="1" applyFill="1" applyBorder="1" applyAlignment="1" applyProtection="1">
      <alignment horizontal="left" vertical="center" wrapText="1"/>
    </xf>
    <xf numFmtId="0" fontId="31" fillId="13" borderId="45" xfId="3" applyFont="1" applyFill="1" applyBorder="1" applyAlignment="1" applyProtection="1">
      <alignment horizontal="left" vertical="center"/>
    </xf>
    <xf numFmtId="0" fontId="30" fillId="13" borderId="19" xfId="0" applyFont="1" applyFill="1" applyBorder="1" applyAlignment="1" applyProtection="1">
      <alignment horizontal="center"/>
    </xf>
    <xf numFmtId="0" fontId="30" fillId="13" borderId="20" xfId="0" applyFont="1" applyFill="1" applyBorder="1" applyAlignment="1" applyProtection="1">
      <alignment horizontal="center"/>
    </xf>
    <xf numFmtId="0" fontId="30" fillId="13" borderId="45" xfId="0" applyFont="1" applyFill="1" applyBorder="1" applyAlignment="1" applyProtection="1">
      <alignment horizontal="center"/>
    </xf>
    <xf numFmtId="164" fontId="29" fillId="15" borderId="108" xfId="0" applyNumberFormat="1" applyFont="1" applyFill="1" applyBorder="1" applyAlignment="1" applyProtection="1">
      <alignment horizontal="center" vertical="center"/>
    </xf>
    <xf numFmtId="164" fontId="29" fillId="15" borderId="74" xfId="0" applyNumberFormat="1" applyFont="1" applyFill="1" applyBorder="1" applyAlignment="1" applyProtection="1">
      <alignment horizontal="center" vertical="center"/>
    </xf>
    <xf numFmtId="0" fontId="36" fillId="13" borderId="32" xfId="0" applyFont="1" applyFill="1" applyBorder="1" applyAlignment="1" applyProtection="1">
      <alignment horizontal="center"/>
    </xf>
    <xf numFmtId="0" fontId="36" fillId="13" borderId="71" xfId="0" applyFont="1" applyFill="1" applyBorder="1" applyAlignment="1" applyProtection="1">
      <alignment horizontal="center"/>
    </xf>
    <xf numFmtId="0" fontId="36" fillId="13" borderId="72" xfId="0" applyFont="1" applyFill="1" applyBorder="1" applyAlignment="1" applyProtection="1">
      <alignment horizontal="center"/>
    </xf>
    <xf numFmtId="0" fontId="24" fillId="0" borderId="21" xfId="0" applyFont="1" applyBorder="1" applyAlignment="1" applyProtection="1">
      <alignment horizontal="center"/>
      <protection locked="0"/>
    </xf>
    <xf numFmtId="0" fontId="24" fillId="0" borderId="0" xfId="0" applyFont="1" applyBorder="1" applyAlignment="1" applyProtection="1">
      <alignment horizontal="center"/>
      <protection locked="0"/>
    </xf>
    <xf numFmtId="0" fontId="24" fillId="0" borderId="2" xfId="0" applyFont="1" applyBorder="1" applyAlignment="1" applyProtection="1">
      <alignment horizontal="center"/>
      <protection locked="0"/>
    </xf>
    <xf numFmtId="0" fontId="24" fillId="0" borderId="48" xfId="0" applyFont="1" applyBorder="1" applyAlignment="1" applyProtection="1">
      <alignment horizontal="center"/>
      <protection locked="0"/>
    </xf>
    <xf numFmtId="164" fontId="36" fillId="8" borderId="8" xfId="0" applyNumberFormat="1" applyFont="1" applyFill="1" applyBorder="1" applyAlignment="1" applyProtection="1">
      <alignment horizontal="center" vertical="center"/>
    </xf>
    <xf numFmtId="164" fontId="36" fillId="8" borderId="26" xfId="0" applyNumberFormat="1" applyFont="1" applyFill="1" applyBorder="1" applyAlignment="1" applyProtection="1">
      <alignment horizontal="center" vertical="center"/>
    </xf>
    <xf numFmtId="164" fontId="36" fillId="8" borderId="16" xfId="0" applyNumberFormat="1" applyFont="1" applyFill="1" applyBorder="1" applyAlignment="1" applyProtection="1">
      <alignment horizontal="center" vertical="center"/>
    </xf>
    <xf numFmtId="164" fontId="36" fillId="8" borderId="30" xfId="0" applyNumberFormat="1" applyFont="1" applyFill="1" applyBorder="1" applyAlignment="1" applyProtection="1">
      <alignment horizontal="center" vertical="center"/>
    </xf>
    <xf numFmtId="0" fontId="40" fillId="5" borderId="78" xfId="0" applyFont="1" applyFill="1" applyBorder="1" applyAlignment="1" applyProtection="1">
      <alignment horizontal="center" vertical="center"/>
    </xf>
    <xf numFmtId="0" fontId="40" fillId="5" borderId="36" xfId="0" applyFont="1" applyFill="1" applyBorder="1" applyAlignment="1" applyProtection="1">
      <alignment horizontal="center" vertical="center"/>
    </xf>
    <xf numFmtId="0" fontId="31" fillId="5" borderId="81" xfId="0" applyFont="1" applyFill="1" applyBorder="1" applyAlignment="1" applyProtection="1">
      <alignment horizontal="center" vertical="center" wrapText="1"/>
    </xf>
    <xf numFmtId="0" fontId="31" fillId="5" borderId="82" xfId="0" applyFont="1" applyFill="1" applyBorder="1" applyAlignment="1" applyProtection="1">
      <alignment horizontal="center" vertical="center" wrapText="1"/>
    </xf>
    <xf numFmtId="0" fontId="31" fillId="5" borderId="41" xfId="0" applyFont="1" applyFill="1" applyBorder="1" applyAlignment="1" applyProtection="1">
      <alignment horizontal="center" vertical="center" wrapText="1"/>
    </xf>
    <xf numFmtId="0" fontId="31" fillId="5" borderId="4" xfId="0" applyFont="1" applyFill="1" applyBorder="1" applyAlignment="1" applyProtection="1">
      <alignment horizontal="center" vertical="center" wrapText="1"/>
    </xf>
    <xf numFmtId="0" fontId="31" fillId="5" borderId="80" xfId="0" applyFont="1" applyFill="1" applyBorder="1" applyAlignment="1" applyProtection="1">
      <alignment horizontal="center" vertical="center" wrapText="1"/>
    </xf>
    <xf numFmtId="0" fontId="31" fillId="5" borderId="7" xfId="0" applyFont="1" applyFill="1" applyBorder="1" applyAlignment="1" applyProtection="1">
      <alignment horizontal="center" vertical="center" wrapText="1"/>
    </xf>
    <xf numFmtId="0" fontId="31" fillId="5" borderId="80" xfId="0" applyFont="1" applyFill="1" applyBorder="1" applyAlignment="1" applyProtection="1">
      <alignment horizontal="center" vertical="center"/>
    </xf>
    <xf numFmtId="0" fontId="31" fillId="5" borderId="7" xfId="0" applyFont="1" applyFill="1" applyBorder="1" applyAlignment="1" applyProtection="1">
      <alignment horizontal="center" vertical="center"/>
    </xf>
    <xf numFmtId="0" fontId="31" fillId="5" borderId="81" xfId="0" applyFont="1" applyFill="1" applyBorder="1" applyAlignment="1" applyProtection="1">
      <alignment horizontal="center" vertical="center"/>
    </xf>
    <xf numFmtId="0" fontId="31" fillId="5" borderId="82" xfId="0" applyFont="1" applyFill="1" applyBorder="1" applyAlignment="1" applyProtection="1">
      <alignment horizontal="center" vertical="center"/>
    </xf>
    <xf numFmtId="0" fontId="31" fillId="5" borderId="41" xfId="0" applyFont="1" applyFill="1" applyBorder="1" applyAlignment="1" applyProtection="1">
      <alignment horizontal="center" vertical="center"/>
    </xf>
    <xf numFmtId="0" fontId="31" fillId="5" borderId="4" xfId="0" applyFont="1" applyFill="1" applyBorder="1" applyAlignment="1" applyProtection="1">
      <alignment horizontal="center" vertical="center"/>
    </xf>
    <xf numFmtId="0" fontId="31" fillId="5" borderId="79" xfId="0" applyFont="1" applyFill="1" applyBorder="1" applyAlignment="1" applyProtection="1">
      <alignment horizontal="center" vertical="center" wrapText="1"/>
    </xf>
    <xf numFmtId="0" fontId="31" fillId="5" borderId="31" xfId="0" applyFont="1" applyFill="1" applyBorder="1" applyAlignment="1" applyProtection="1">
      <alignment horizontal="center" vertical="center" wrapText="1"/>
    </xf>
    <xf numFmtId="0" fontId="20" fillId="0" borderId="8" xfId="0" applyFont="1" applyFill="1" applyBorder="1" applyAlignment="1" applyProtection="1">
      <alignment horizontal="center" vertical="center" wrapText="1"/>
      <protection locked="0"/>
    </xf>
    <xf numFmtId="0" fontId="20" fillId="0" borderId="37" xfId="0" applyFont="1" applyFill="1" applyBorder="1" applyAlignment="1" applyProtection="1">
      <alignment horizontal="center" vertical="center" wrapText="1"/>
      <protection locked="0"/>
    </xf>
    <xf numFmtId="0" fontId="20" fillId="0" borderId="9" xfId="0" applyFont="1" applyFill="1" applyBorder="1" applyAlignment="1" applyProtection="1">
      <alignment horizontal="center" vertical="center" wrapText="1"/>
      <protection locked="0"/>
    </xf>
    <xf numFmtId="164" fontId="36" fillId="8" borderId="22" xfId="0" applyNumberFormat="1" applyFont="1" applyFill="1" applyBorder="1" applyAlignment="1" applyProtection="1">
      <alignment horizontal="center" vertical="center"/>
    </xf>
    <xf numFmtId="164" fontId="36" fillId="8" borderId="29" xfId="0" applyNumberFormat="1" applyFont="1" applyFill="1" applyBorder="1" applyAlignment="1" applyProtection="1">
      <alignment horizontal="center" vertical="center"/>
    </xf>
    <xf numFmtId="0" fontId="39" fillId="9" borderId="40" xfId="0" applyFont="1" applyFill="1" applyBorder="1" applyAlignment="1" applyProtection="1">
      <alignment horizontal="center" vertical="center"/>
    </xf>
    <xf numFmtId="0" fontId="39" fillId="9" borderId="61" xfId="0" applyFont="1" applyFill="1" applyBorder="1" applyAlignment="1" applyProtection="1">
      <alignment horizontal="center" vertical="center"/>
    </xf>
    <xf numFmtId="0" fontId="39" fillId="9" borderId="52" xfId="0" applyFont="1" applyFill="1" applyBorder="1" applyAlignment="1" applyProtection="1">
      <alignment horizontal="center" vertical="center"/>
    </xf>
    <xf numFmtId="0" fontId="20" fillId="0" borderId="26" xfId="0" applyFont="1" applyFill="1" applyBorder="1" applyAlignment="1" applyProtection="1">
      <alignment horizontal="center" vertical="center" wrapText="1"/>
      <protection locked="0"/>
    </xf>
    <xf numFmtId="0" fontId="24" fillId="0" borderId="53" xfId="0" applyFont="1" applyBorder="1" applyAlignment="1" applyProtection="1">
      <alignment horizontal="center" vertical="center"/>
    </xf>
    <xf numFmtId="0" fontId="24" fillId="0" borderId="38" xfId="0" applyFont="1" applyBorder="1" applyAlignment="1" applyProtection="1">
      <alignment horizontal="center" vertical="center"/>
    </xf>
    <xf numFmtId="0" fontId="24" fillId="0" borderId="67" xfId="0" applyFont="1" applyBorder="1" applyAlignment="1" applyProtection="1">
      <alignment horizontal="center" vertical="center"/>
    </xf>
    <xf numFmtId="0" fontId="20" fillId="0" borderId="41" xfId="0" applyFont="1" applyFill="1" applyBorder="1" applyAlignment="1" applyProtection="1">
      <alignment horizontal="center" vertical="center" wrapText="1"/>
      <protection locked="0"/>
    </xf>
    <xf numFmtId="0" fontId="20" fillId="0" borderId="4" xfId="0" applyFont="1" applyFill="1" applyBorder="1" applyAlignment="1" applyProtection="1">
      <alignment horizontal="center" vertical="center" wrapText="1"/>
      <protection locked="0"/>
    </xf>
    <xf numFmtId="0" fontId="24" fillId="0" borderId="68" xfId="0" applyFont="1" applyBorder="1" applyAlignment="1" applyProtection="1">
      <alignment horizontal="center" vertical="center"/>
    </xf>
    <xf numFmtId="0" fontId="20" fillId="0" borderId="68" xfId="0" applyFont="1" applyFill="1" applyBorder="1" applyAlignment="1" applyProtection="1">
      <alignment horizontal="center" vertical="center" wrapText="1"/>
      <protection locked="0"/>
    </xf>
    <xf numFmtId="0" fontId="20" fillId="0" borderId="67" xfId="0" applyFont="1" applyFill="1" applyBorder="1" applyAlignment="1" applyProtection="1">
      <alignment horizontal="center" vertical="center" wrapText="1"/>
      <protection locked="0"/>
    </xf>
    <xf numFmtId="0" fontId="20" fillId="0" borderId="7" xfId="0" applyFont="1" applyFill="1" applyBorder="1" applyAlignment="1" applyProtection="1">
      <alignment horizontal="center" vertical="center" wrapText="1"/>
      <protection locked="0"/>
    </xf>
    <xf numFmtId="0" fontId="38" fillId="0" borderId="0" xfId="0" applyFont="1" applyBorder="1" applyAlignment="1" applyProtection="1">
      <alignment vertical="center"/>
    </xf>
    <xf numFmtId="0" fontId="31" fillId="13" borderId="19" xfId="0" applyFont="1" applyFill="1" applyBorder="1" applyAlignment="1" applyProtection="1">
      <alignment horizontal="center" vertical="top"/>
    </xf>
    <xf numFmtId="0" fontId="31" fillId="13" borderId="20" xfId="0" applyFont="1" applyFill="1" applyBorder="1" applyAlignment="1" applyProtection="1">
      <alignment horizontal="center" vertical="top"/>
    </xf>
    <xf numFmtId="0" fontId="31" fillId="13" borderId="82" xfId="0" applyFont="1" applyFill="1" applyBorder="1" applyAlignment="1" applyProtection="1">
      <alignment horizontal="center" vertical="top"/>
    </xf>
    <xf numFmtId="0" fontId="31" fillId="13" borderId="81" xfId="0" applyFont="1" applyFill="1" applyBorder="1" applyAlignment="1" applyProtection="1">
      <alignment horizontal="center" vertical="top"/>
    </xf>
    <xf numFmtId="0" fontId="39" fillId="9" borderId="95" xfId="0" applyFont="1" applyFill="1" applyBorder="1" applyAlignment="1" applyProtection="1">
      <alignment horizontal="center" vertical="center"/>
    </xf>
    <xf numFmtId="0" fontId="39" fillId="9" borderId="96" xfId="0" applyFont="1" applyFill="1" applyBorder="1" applyAlignment="1" applyProtection="1">
      <alignment horizontal="center" vertical="center"/>
    </xf>
    <xf numFmtId="0" fontId="39" fillId="9" borderId="97" xfId="0" applyFont="1" applyFill="1" applyBorder="1" applyAlignment="1" applyProtection="1">
      <alignment horizontal="center" vertical="center"/>
    </xf>
    <xf numFmtId="0" fontId="20" fillId="0" borderId="70" xfId="0" applyFont="1" applyFill="1" applyBorder="1" applyAlignment="1" applyProtection="1">
      <alignment horizontal="center" vertical="center" wrapText="1"/>
      <protection locked="0"/>
    </xf>
    <xf numFmtId="0" fontId="20" fillId="0" borderId="69" xfId="0" applyFont="1" applyFill="1" applyBorder="1" applyAlignment="1" applyProtection="1">
      <alignment horizontal="center" vertical="center" wrapText="1"/>
      <protection locked="0"/>
    </xf>
    <xf numFmtId="0" fontId="31" fillId="13" borderId="45" xfId="0" applyFont="1" applyFill="1" applyBorder="1" applyAlignment="1" applyProtection="1">
      <alignment horizontal="center" vertical="top"/>
    </xf>
    <xf numFmtId="0" fontId="24" fillId="0" borderId="54" xfId="0" applyFont="1" applyBorder="1" applyAlignment="1" applyProtection="1">
      <alignment horizontal="center" vertical="center"/>
    </xf>
    <xf numFmtId="0" fontId="30" fillId="2" borderId="8" xfId="0" applyFont="1" applyFill="1" applyBorder="1" applyAlignment="1" applyProtection="1">
      <alignment horizontal="center" vertical="center"/>
    </xf>
    <xf numFmtId="4" fontId="36" fillId="0" borderId="8" xfId="0" applyNumberFormat="1" applyFont="1" applyFill="1" applyBorder="1" applyAlignment="1" applyProtection="1">
      <alignment horizontal="center" vertical="center"/>
      <protection locked="0"/>
    </xf>
    <xf numFmtId="4" fontId="36" fillId="0" borderId="16" xfId="0" applyNumberFormat="1" applyFont="1" applyFill="1" applyBorder="1" applyAlignment="1" applyProtection="1">
      <alignment horizontal="center" vertical="center"/>
      <protection locked="0"/>
    </xf>
    <xf numFmtId="0" fontId="28" fillId="0" borderId="0" xfId="0" applyFont="1" applyBorder="1" applyAlignment="1" applyProtection="1">
      <alignment horizontal="left" vertical="center" wrapText="1"/>
    </xf>
    <xf numFmtId="0" fontId="39" fillId="9" borderId="19" xfId="0" applyFont="1" applyFill="1" applyBorder="1" applyAlignment="1" applyProtection="1">
      <alignment horizontal="center" vertical="center"/>
    </xf>
    <xf numFmtId="0" fontId="39" fillId="9" borderId="20" xfId="0" applyFont="1" applyFill="1" applyBorder="1" applyAlignment="1" applyProtection="1">
      <alignment horizontal="center" vertical="center"/>
    </xf>
    <xf numFmtId="0" fontId="39" fillId="9" borderId="45" xfId="0" applyFont="1" applyFill="1" applyBorder="1" applyAlignment="1" applyProtection="1">
      <alignment horizontal="center" vertical="center"/>
    </xf>
    <xf numFmtId="0" fontId="30" fillId="2" borderId="57" xfId="0" applyFont="1" applyFill="1" applyBorder="1" applyAlignment="1" applyProtection="1">
      <alignment horizontal="center" vertical="center" wrapText="1"/>
    </xf>
    <xf numFmtId="0" fontId="30" fillId="2" borderId="56" xfId="0" applyFont="1" applyFill="1" applyBorder="1" applyAlignment="1" applyProtection="1">
      <alignment horizontal="center" vertical="center" wrapText="1"/>
    </xf>
    <xf numFmtId="0" fontId="20" fillId="2" borderId="55" xfId="0" applyFont="1" applyFill="1" applyBorder="1" applyAlignment="1" applyProtection="1">
      <alignment horizontal="center" vertical="center" wrapText="1"/>
    </xf>
    <xf numFmtId="0" fontId="20" fillId="2" borderId="57" xfId="0" applyFont="1" applyFill="1" applyBorder="1" applyAlignment="1" applyProtection="1">
      <alignment horizontal="center" vertical="center" wrapText="1"/>
    </xf>
    <xf numFmtId="0" fontId="20" fillId="2" borderId="22" xfId="0" applyFont="1" applyFill="1" applyBorder="1" applyAlignment="1" applyProtection="1">
      <alignment horizontal="center" vertical="center" wrapText="1"/>
    </xf>
    <xf numFmtId="0" fontId="20" fillId="2" borderId="8" xfId="0" applyFont="1" applyFill="1" applyBorder="1" applyAlignment="1" applyProtection="1">
      <alignment horizontal="center" vertical="center" wrapText="1"/>
    </xf>
    <xf numFmtId="0" fontId="20" fillId="2" borderId="29" xfId="0" applyFont="1" applyFill="1" applyBorder="1" applyAlignment="1" applyProtection="1">
      <alignment horizontal="center" vertical="center" wrapText="1"/>
    </xf>
    <xf numFmtId="0" fontId="20" fillId="2" borderId="26" xfId="0" applyFont="1" applyFill="1" applyBorder="1" applyAlignment="1" applyProtection="1">
      <alignment horizontal="center" vertical="center" wrapText="1"/>
    </xf>
    <xf numFmtId="0" fontId="30" fillId="2" borderId="7" xfId="0" applyFont="1" applyFill="1" applyBorder="1" applyAlignment="1" applyProtection="1">
      <alignment horizontal="center" vertical="center"/>
    </xf>
    <xf numFmtId="0" fontId="30" fillId="2" borderId="26" xfId="0" applyFont="1" applyFill="1" applyBorder="1" applyAlignment="1" applyProtection="1">
      <alignment horizontal="center" vertical="center"/>
    </xf>
    <xf numFmtId="4" fontId="36" fillId="5" borderId="7" xfId="0" applyNumberFormat="1" applyFont="1" applyFill="1" applyBorder="1" applyAlignment="1" applyProtection="1">
      <alignment horizontal="center" vertical="center"/>
    </xf>
    <xf numFmtId="4" fontId="36" fillId="5" borderId="26" xfId="0" applyNumberFormat="1" applyFont="1" applyFill="1" applyBorder="1" applyAlignment="1" applyProtection="1">
      <alignment horizontal="center" vertical="center"/>
    </xf>
    <xf numFmtId="4" fontId="36" fillId="5" borderId="31" xfId="0" applyNumberFormat="1" applyFont="1" applyFill="1" applyBorder="1" applyAlignment="1" applyProtection="1">
      <alignment horizontal="center" vertical="center"/>
    </xf>
    <xf numFmtId="4" fontId="36" fillId="5" borderId="30" xfId="0" applyNumberFormat="1" applyFont="1" applyFill="1" applyBorder="1" applyAlignment="1" applyProtection="1">
      <alignment horizontal="center" vertical="center"/>
    </xf>
    <xf numFmtId="0" fontId="24" fillId="5" borderId="19" xfId="0" applyFont="1" applyFill="1" applyBorder="1" applyAlignment="1" applyProtection="1">
      <alignment horizontal="center" vertical="center"/>
    </xf>
    <xf numFmtId="0" fontId="24" fillId="5" borderId="20" xfId="0" applyFont="1" applyFill="1" applyBorder="1" applyAlignment="1" applyProtection="1">
      <alignment horizontal="center" vertical="center"/>
    </xf>
    <xf numFmtId="0" fontId="24" fillId="5" borderId="53" xfId="0" applyFont="1" applyFill="1" applyBorder="1" applyAlignment="1" applyProtection="1">
      <alignment horizontal="center" vertical="center"/>
    </xf>
    <xf numFmtId="0" fontId="24" fillId="5" borderId="38" xfId="0" applyFont="1" applyFill="1" applyBorder="1" applyAlignment="1" applyProtection="1">
      <alignment horizontal="center" vertical="center"/>
    </xf>
    <xf numFmtId="0" fontId="36" fillId="10" borderId="20" xfId="0" applyFont="1" applyFill="1" applyBorder="1" applyAlignment="1" applyProtection="1">
      <alignment horizontal="center" vertical="center"/>
    </xf>
    <xf numFmtId="0" fontId="36" fillId="10" borderId="45" xfId="0" applyFont="1" applyFill="1" applyBorder="1" applyAlignment="1" applyProtection="1">
      <alignment horizontal="center" vertical="center"/>
    </xf>
    <xf numFmtId="0" fontId="36" fillId="10" borderId="38" xfId="0" applyFont="1" applyFill="1" applyBorder="1" applyAlignment="1" applyProtection="1">
      <alignment horizontal="center" vertical="center"/>
    </xf>
    <xf numFmtId="0" fontId="36" fillId="10" borderId="54" xfId="0" applyFont="1" applyFill="1" applyBorder="1" applyAlignment="1" applyProtection="1">
      <alignment horizontal="center" vertical="center"/>
    </xf>
    <xf numFmtId="4" fontId="36" fillId="0" borderId="11" xfId="0" applyNumberFormat="1" applyFont="1" applyFill="1" applyBorder="1" applyAlignment="1" applyProtection="1">
      <alignment horizontal="center" vertical="center"/>
      <protection locked="0"/>
    </xf>
    <xf numFmtId="4" fontId="36" fillId="0" borderId="17" xfId="0" applyNumberFormat="1" applyFont="1" applyFill="1" applyBorder="1" applyAlignment="1" applyProtection="1">
      <alignment horizontal="center" vertical="center"/>
      <protection locked="0"/>
    </xf>
    <xf numFmtId="0" fontId="30" fillId="2" borderId="11" xfId="0" applyFont="1" applyFill="1" applyBorder="1" applyAlignment="1" applyProtection="1">
      <alignment horizontal="center" vertical="center"/>
    </xf>
    <xf numFmtId="0" fontId="36" fillId="0" borderId="8" xfId="0" applyFont="1" applyFill="1" applyBorder="1" applyAlignment="1" applyProtection="1">
      <alignment horizontal="center" vertical="center"/>
      <protection locked="0"/>
    </xf>
    <xf numFmtId="3" fontId="36" fillId="0" borderId="8" xfId="0" applyNumberFormat="1" applyFont="1" applyFill="1" applyBorder="1" applyAlignment="1" applyProtection="1">
      <alignment horizontal="center" vertical="center"/>
      <protection locked="0"/>
    </xf>
    <xf numFmtId="3" fontId="36" fillId="0" borderId="16" xfId="0" applyNumberFormat="1" applyFont="1" applyFill="1" applyBorder="1" applyAlignment="1" applyProtection="1">
      <alignment horizontal="center" vertical="center"/>
      <protection locked="0"/>
    </xf>
    <xf numFmtId="164" fontId="36" fillId="10" borderId="8" xfId="0" applyNumberFormat="1" applyFont="1" applyFill="1" applyBorder="1" applyAlignment="1" applyProtection="1">
      <alignment horizontal="center" vertical="center"/>
    </xf>
    <xf numFmtId="164" fontId="36" fillId="10" borderId="26" xfId="0" applyNumberFormat="1" applyFont="1" applyFill="1" applyBorder="1" applyAlignment="1" applyProtection="1">
      <alignment horizontal="center" vertical="center"/>
    </xf>
    <xf numFmtId="164" fontId="36" fillId="10" borderId="16" xfId="0" applyNumberFormat="1" applyFont="1" applyFill="1" applyBorder="1" applyAlignment="1" applyProtection="1">
      <alignment horizontal="center" vertical="center"/>
    </xf>
    <xf numFmtId="164" fontId="36" fillId="10" borderId="30" xfId="0" applyNumberFormat="1" applyFont="1" applyFill="1" applyBorder="1" applyAlignment="1" applyProtection="1">
      <alignment horizontal="center" vertical="center"/>
    </xf>
    <xf numFmtId="0" fontId="30" fillId="13" borderId="22" xfId="0" applyFont="1" applyFill="1" applyBorder="1" applyAlignment="1" applyProtection="1">
      <alignment horizontal="center" vertical="center" wrapText="1"/>
    </xf>
    <xf numFmtId="0" fontId="30" fillId="13" borderId="8" xfId="0" applyFont="1" applyFill="1" applyBorder="1" applyAlignment="1" applyProtection="1">
      <alignment horizontal="center" vertical="center" wrapText="1"/>
    </xf>
    <xf numFmtId="0" fontId="31" fillId="13" borderId="22" xfId="0" applyFont="1" applyFill="1" applyBorder="1" applyAlignment="1" applyProtection="1">
      <alignment horizontal="center" vertical="center" wrapText="1"/>
    </xf>
    <xf numFmtId="0" fontId="31" fillId="13" borderId="8" xfId="0" applyFont="1" applyFill="1" applyBorder="1" applyAlignment="1" applyProtection="1">
      <alignment horizontal="center" vertical="center" wrapText="1"/>
    </xf>
    <xf numFmtId="164" fontId="36" fillId="10" borderId="22" xfId="0" applyNumberFormat="1" applyFont="1" applyFill="1" applyBorder="1" applyAlignment="1" applyProtection="1">
      <alignment horizontal="center" vertical="center"/>
    </xf>
    <xf numFmtId="164" fontId="36" fillId="10" borderId="29" xfId="0" applyNumberFormat="1" applyFont="1" applyFill="1" applyBorder="1" applyAlignment="1" applyProtection="1">
      <alignment horizontal="center" vertical="center"/>
    </xf>
    <xf numFmtId="0" fontId="31" fillId="13" borderId="22" xfId="0" applyFont="1" applyFill="1" applyBorder="1" applyAlignment="1" applyProtection="1">
      <alignment horizontal="center" vertical="center"/>
    </xf>
    <xf numFmtId="0" fontId="31" fillId="13" borderId="8" xfId="0" applyFont="1" applyFill="1" applyBorder="1" applyAlignment="1" applyProtection="1">
      <alignment horizontal="center" vertical="center"/>
    </xf>
    <xf numFmtId="0" fontId="31" fillId="13" borderId="16" xfId="0" applyFont="1" applyFill="1" applyBorder="1" applyAlignment="1" applyProtection="1">
      <alignment horizontal="center" vertical="center" wrapText="1"/>
    </xf>
    <xf numFmtId="0" fontId="42" fillId="9" borderId="55" xfId="0" applyFont="1" applyFill="1" applyBorder="1" applyAlignment="1" applyProtection="1">
      <alignment horizontal="center" vertical="center"/>
    </xf>
    <xf numFmtId="0" fontId="42" fillId="9" borderId="57" xfId="0" applyFont="1" applyFill="1" applyBorder="1" applyAlignment="1" applyProtection="1">
      <alignment horizontal="center" vertical="center"/>
    </xf>
    <xf numFmtId="0" fontId="42" fillId="9" borderId="56" xfId="0" applyFont="1" applyFill="1" applyBorder="1" applyAlignment="1" applyProtection="1">
      <alignment horizontal="center" vertical="center"/>
    </xf>
    <xf numFmtId="0" fontId="30" fillId="13" borderId="73" xfId="0" applyFont="1" applyFill="1" applyBorder="1" applyAlignment="1" applyProtection="1">
      <alignment horizontal="center" vertical="center" wrapText="1"/>
    </xf>
    <xf numFmtId="0" fontId="30" fillId="13" borderId="49" xfId="0" applyFont="1" applyFill="1" applyBorder="1" applyAlignment="1" applyProtection="1">
      <alignment horizontal="center" vertical="center" wrapText="1"/>
    </xf>
    <xf numFmtId="0" fontId="36" fillId="0" borderId="49" xfId="0" applyFont="1" applyFill="1" applyBorder="1" applyAlignment="1" applyProtection="1">
      <alignment horizontal="center" vertical="center"/>
      <protection locked="0"/>
    </xf>
    <xf numFmtId="0" fontId="30" fillId="13" borderId="29" xfId="0" applyFont="1" applyFill="1" applyBorder="1" applyAlignment="1" applyProtection="1">
      <alignment horizontal="center" vertical="center" wrapText="1"/>
    </xf>
    <xf numFmtId="0" fontId="30" fillId="13" borderId="26" xfId="0" applyFont="1" applyFill="1" applyBorder="1" applyAlignment="1" applyProtection="1">
      <alignment horizontal="center" vertical="center" wrapText="1"/>
    </xf>
    <xf numFmtId="3" fontId="36" fillId="0" borderId="39" xfId="0" applyNumberFormat="1" applyFont="1" applyFill="1" applyBorder="1" applyAlignment="1" applyProtection="1">
      <alignment horizontal="center" vertical="center" wrapText="1"/>
      <protection locked="0"/>
    </xf>
    <xf numFmtId="3" fontId="36" fillId="0" borderId="13" xfId="0" applyNumberFormat="1" applyFont="1" applyFill="1" applyBorder="1" applyAlignment="1" applyProtection="1">
      <alignment horizontal="center" vertical="center" wrapText="1"/>
      <protection locked="0"/>
    </xf>
    <xf numFmtId="3" fontId="36" fillId="0" borderId="15" xfId="0" applyNumberFormat="1" applyFont="1" applyFill="1" applyBorder="1" applyAlignment="1" applyProtection="1">
      <alignment horizontal="center" vertical="center" wrapText="1"/>
      <protection locked="0"/>
    </xf>
    <xf numFmtId="3" fontId="36" fillId="0" borderId="68" xfId="0" applyNumberFormat="1" applyFont="1" applyFill="1" applyBorder="1" applyAlignment="1" applyProtection="1">
      <alignment horizontal="center" vertical="center" wrapText="1"/>
      <protection locked="0"/>
    </xf>
    <xf numFmtId="3" fontId="36" fillId="0" borderId="38" xfId="0" applyNumberFormat="1" applyFont="1" applyFill="1" applyBorder="1" applyAlignment="1" applyProtection="1">
      <alignment horizontal="center" vertical="center" wrapText="1"/>
      <protection locked="0"/>
    </xf>
    <xf numFmtId="3" fontId="36" fillId="0" borderId="54" xfId="0" applyNumberFormat="1" applyFont="1" applyFill="1" applyBorder="1" applyAlignment="1" applyProtection="1">
      <alignment horizontal="center" vertical="center" wrapText="1"/>
      <protection locked="0"/>
    </xf>
    <xf numFmtId="0" fontId="30" fillId="13" borderId="22" xfId="0" applyFont="1" applyFill="1" applyBorder="1" applyAlignment="1" applyProtection="1">
      <alignment horizontal="center"/>
    </xf>
    <xf numFmtId="0" fontId="30" fillId="13" borderId="8" xfId="0" applyFont="1" applyFill="1" applyBorder="1" applyAlignment="1" applyProtection="1">
      <alignment horizontal="center"/>
    </xf>
    <xf numFmtId="0" fontId="30" fillId="13" borderId="16" xfId="0" applyFont="1" applyFill="1" applyBorder="1" applyAlignment="1" applyProtection="1">
      <alignment horizontal="center"/>
    </xf>
    <xf numFmtId="0" fontId="28" fillId="0" borderId="0" xfId="0" applyFont="1" applyBorder="1" applyAlignment="1" applyProtection="1">
      <alignment horizontal="left" vertical="center"/>
    </xf>
    <xf numFmtId="0" fontId="24" fillId="0" borderId="21" xfId="0" applyFont="1" applyBorder="1" applyAlignment="1" applyProtection="1">
      <alignment horizontal="center" vertical="center"/>
    </xf>
    <xf numFmtId="0" fontId="24" fillId="0" borderId="0" xfId="0" applyFont="1" applyBorder="1" applyAlignment="1" applyProtection="1">
      <alignment horizontal="center" vertical="center"/>
    </xf>
    <xf numFmtId="0" fontId="24" fillId="0" borderId="2" xfId="0" applyFont="1" applyBorder="1" applyAlignment="1" applyProtection="1">
      <alignment horizontal="center" vertical="center"/>
    </xf>
    <xf numFmtId="0" fontId="24" fillId="0" borderId="64" xfId="0" applyFont="1" applyBorder="1" applyAlignment="1" applyProtection="1">
      <alignment horizontal="center" vertical="center"/>
    </xf>
    <xf numFmtId="0" fontId="24" fillId="0" borderId="48" xfId="0" applyFont="1" applyBorder="1" applyAlignment="1" applyProtection="1">
      <alignment horizontal="center" vertical="center"/>
    </xf>
    <xf numFmtId="0" fontId="36" fillId="0" borderId="8" xfId="0" applyFont="1" applyFill="1" applyBorder="1" applyAlignment="1" applyProtection="1">
      <alignment horizontal="center" vertical="center" wrapText="1"/>
      <protection locked="0"/>
    </xf>
    <xf numFmtId="0" fontId="31" fillId="13" borderId="43" xfId="0" applyFont="1" applyFill="1" applyBorder="1" applyAlignment="1" applyProtection="1">
      <alignment horizontal="center" vertical="center" wrapText="1"/>
    </xf>
    <xf numFmtId="0" fontId="31" fillId="13" borderId="90" xfId="0" applyFont="1" applyFill="1" applyBorder="1" applyAlignment="1" applyProtection="1">
      <alignment horizontal="center" vertical="center" wrapText="1"/>
    </xf>
    <xf numFmtId="0" fontId="31" fillId="13" borderId="91" xfId="0" applyFont="1" applyFill="1" applyBorder="1" applyAlignment="1" applyProtection="1">
      <alignment horizontal="center" vertical="center" wrapText="1"/>
    </xf>
    <xf numFmtId="0" fontId="31" fillId="13" borderId="29" xfId="0" applyFont="1" applyFill="1" applyBorder="1" applyAlignment="1" applyProtection="1">
      <alignment horizontal="center" vertical="center" wrapText="1"/>
    </xf>
    <xf numFmtId="0" fontId="31" fillId="13" borderId="93" xfId="0" applyFont="1" applyFill="1" applyBorder="1" applyAlignment="1" applyProtection="1">
      <alignment horizontal="center" vertical="center" wrapText="1"/>
    </xf>
    <xf numFmtId="0" fontId="31" fillId="13" borderId="36" xfId="0" applyFont="1" applyFill="1" applyBorder="1" applyAlignment="1" applyProtection="1">
      <alignment horizontal="center" vertical="center" wrapText="1"/>
    </xf>
    <xf numFmtId="0" fontId="31" fillId="13" borderId="94" xfId="0" applyFont="1" applyFill="1" applyBorder="1" applyAlignment="1" applyProtection="1">
      <alignment horizontal="center" vertical="center" wrapText="1"/>
    </xf>
    <xf numFmtId="0" fontId="31" fillId="13" borderId="22" xfId="0" applyFont="1" applyFill="1" applyBorder="1" applyAlignment="1" applyProtection="1">
      <alignment horizontal="center" vertical="center" wrapText="1"/>
      <protection locked="0"/>
    </xf>
    <xf numFmtId="0" fontId="39" fillId="9" borderId="21" xfId="0" applyFont="1" applyFill="1" applyBorder="1" applyAlignment="1" applyProtection="1">
      <alignment horizontal="center" vertical="center"/>
    </xf>
    <xf numFmtId="0" fontId="39" fillId="9" borderId="0" xfId="0" applyFont="1" applyFill="1" applyBorder="1" applyAlignment="1" applyProtection="1">
      <alignment horizontal="center" vertical="center"/>
    </xf>
    <xf numFmtId="0" fontId="39" fillId="9" borderId="48" xfId="0" applyFont="1" applyFill="1" applyBorder="1" applyAlignment="1" applyProtection="1">
      <alignment horizontal="center" vertical="center"/>
    </xf>
    <xf numFmtId="0" fontId="36" fillId="0" borderId="16" xfId="0" applyFont="1" applyFill="1" applyBorder="1" applyAlignment="1" applyProtection="1">
      <alignment horizontal="center" vertical="center" wrapText="1"/>
      <protection locked="0"/>
    </xf>
    <xf numFmtId="0" fontId="36" fillId="0" borderId="26" xfId="0" applyFont="1" applyFill="1" applyBorder="1" applyAlignment="1" applyProtection="1">
      <alignment horizontal="center" vertical="center" wrapText="1"/>
      <protection locked="0"/>
    </xf>
    <xf numFmtId="0" fontId="36" fillId="0" borderId="30" xfId="0" applyFont="1" applyFill="1" applyBorder="1" applyAlignment="1" applyProtection="1">
      <alignment horizontal="center" vertical="center" wrapText="1"/>
      <protection locked="0"/>
    </xf>
    <xf numFmtId="0" fontId="39" fillId="9" borderId="32" xfId="0" applyFont="1" applyFill="1" applyBorder="1" applyAlignment="1" applyProtection="1">
      <alignment horizontal="center" vertical="center"/>
    </xf>
    <xf numFmtId="0" fontId="39" fillId="9" borderId="71" xfId="0" applyFont="1" applyFill="1" applyBorder="1" applyAlignment="1" applyProtection="1">
      <alignment horizontal="center" vertical="center"/>
    </xf>
    <xf numFmtId="0" fontId="39" fillId="9" borderId="72" xfId="0" applyFont="1" applyFill="1" applyBorder="1" applyAlignment="1" applyProtection="1">
      <alignment horizontal="center" vertical="center"/>
    </xf>
    <xf numFmtId="0" fontId="28" fillId="0" borderId="20" xfId="0" applyFont="1" applyBorder="1" applyAlignment="1" applyProtection="1">
      <alignment horizontal="left" vertical="center"/>
    </xf>
    <xf numFmtId="0" fontId="36" fillId="0" borderId="47" xfId="0" applyFont="1" applyFill="1" applyBorder="1" applyAlignment="1" applyProtection="1">
      <alignment horizontal="center" vertical="center"/>
      <protection locked="0"/>
    </xf>
    <xf numFmtId="0" fontId="36" fillId="0" borderId="3" xfId="0" applyFont="1" applyFill="1" applyBorder="1" applyAlignment="1" applyProtection="1">
      <alignment horizontal="center" vertical="center"/>
      <protection locked="0"/>
    </xf>
    <xf numFmtId="0" fontId="36" fillId="0" borderId="53" xfId="0" applyFont="1" applyFill="1" applyBorder="1" applyAlignment="1" applyProtection="1">
      <alignment horizontal="center" vertical="center"/>
      <protection locked="0"/>
    </xf>
    <xf numFmtId="0" fontId="36" fillId="0" borderId="67" xfId="0" applyFont="1" applyFill="1" applyBorder="1" applyAlignment="1" applyProtection="1">
      <alignment horizontal="center" vertical="center"/>
      <protection locked="0"/>
    </xf>
    <xf numFmtId="0" fontId="36" fillId="0" borderId="27" xfId="0" applyFont="1" applyFill="1" applyBorder="1" applyAlignment="1" applyProtection="1">
      <alignment horizontal="center" vertical="center"/>
      <protection locked="0"/>
    </xf>
    <xf numFmtId="0" fontId="36" fillId="0" borderId="49" xfId="0" applyFont="1" applyFill="1" applyBorder="1" applyAlignment="1" applyProtection="1">
      <alignment horizontal="center" vertical="center" wrapText="1"/>
      <protection locked="0"/>
    </xf>
    <xf numFmtId="0" fontId="36" fillId="0" borderId="27" xfId="0" applyFont="1" applyFill="1" applyBorder="1" applyAlignment="1" applyProtection="1">
      <alignment horizontal="center" vertical="center" wrapText="1"/>
      <protection locked="0"/>
    </xf>
    <xf numFmtId="3" fontId="36" fillId="0" borderId="3" xfId="0" applyNumberFormat="1" applyFont="1" applyFill="1" applyBorder="1" applyAlignment="1" applyProtection="1">
      <alignment horizontal="center" vertical="center" wrapText="1"/>
      <protection locked="0"/>
    </xf>
    <xf numFmtId="3" fontId="36" fillId="0" borderId="67" xfId="0" applyNumberFormat="1" applyFont="1" applyFill="1" applyBorder="1" applyAlignment="1" applyProtection="1">
      <alignment horizontal="center" vertical="center" wrapText="1"/>
      <protection locked="0"/>
    </xf>
    <xf numFmtId="0" fontId="36" fillId="0" borderId="7" xfId="0" applyFont="1" applyFill="1" applyBorder="1" applyAlignment="1" applyProtection="1">
      <alignment horizontal="center" vertical="center" wrapText="1"/>
      <protection locked="0"/>
    </xf>
    <xf numFmtId="3" fontId="36" fillId="0" borderId="41" xfId="0" applyNumberFormat="1" applyFont="1" applyFill="1" applyBorder="1" applyAlignment="1" applyProtection="1">
      <alignment horizontal="center" vertical="center" wrapText="1"/>
      <protection locked="0"/>
    </xf>
    <xf numFmtId="3" fontId="36" fillId="0" borderId="4" xfId="0" applyNumberFormat="1" applyFont="1" applyFill="1" applyBorder="1" applyAlignment="1" applyProtection="1">
      <alignment horizontal="center" vertical="center" wrapText="1"/>
      <protection locked="0"/>
    </xf>
    <xf numFmtId="3" fontId="36" fillId="0" borderId="39" xfId="0" applyNumberFormat="1" applyFont="1" applyFill="1" applyBorder="1" applyAlignment="1" applyProtection="1">
      <alignment horizontal="center" vertical="center"/>
      <protection locked="0"/>
    </xf>
    <xf numFmtId="3" fontId="36" fillId="0" borderId="15" xfId="0" applyNumberFormat="1" applyFont="1" applyFill="1" applyBorder="1" applyAlignment="1" applyProtection="1">
      <alignment horizontal="center" vertical="center"/>
      <protection locked="0"/>
    </xf>
    <xf numFmtId="3" fontId="36" fillId="0" borderId="41" xfId="0" applyNumberFormat="1" applyFont="1" applyFill="1" applyBorder="1" applyAlignment="1" applyProtection="1">
      <alignment horizontal="center" vertical="center"/>
      <protection locked="0"/>
    </xf>
    <xf numFmtId="3" fontId="36" fillId="0" borderId="14" xfId="0" applyNumberFormat="1" applyFont="1" applyFill="1" applyBorder="1" applyAlignment="1" applyProtection="1">
      <alignment horizontal="center" vertical="center"/>
      <protection locked="0"/>
    </xf>
    <xf numFmtId="0" fontId="36" fillId="0" borderId="34" xfId="0" applyFont="1" applyFill="1" applyBorder="1" applyAlignment="1" applyProtection="1">
      <alignment horizontal="center" vertical="center"/>
      <protection locked="0"/>
    </xf>
    <xf numFmtId="0" fontId="36" fillId="0" borderId="4" xfId="0" applyFont="1" applyFill="1" applyBorder="1" applyAlignment="1" applyProtection="1">
      <alignment horizontal="center" vertical="center"/>
      <protection locked="0"/>
    </xf>
    <xf numFmtId="0" fontId="36" fillId="0" borderId="7" xfId="0" applyFont="1" applyFill="1" applyBorder="1" applyAlignment="1" applyProtection="1">
      <alignment horizontal="center" vertical="center"/>
      <protection locked="0"/>
    </xf>
    <xf numFmtId="0" fontId="30" fillId="0" borderId="38" xfId="0" applyFont="1" applyBorder="1" applyAlignment="1" applyProtection="1">
      <alignment vertical="center"/>
    </xf>
    <xf numFmtId="3" fontId="36" fillId="0" borderId="68" xfId="0" applyNumberFormat="1" applyFont="1" applyFill="1" applyBorder="1" applyAlignment="1" applyProtection="1">
      <alignment horizontal="center" vertical="center"/>
      <protection locked="0"/>
    </xf>
    <xf numFmtId="3" fontId="36" fillId="0" borderId="54" xfId="0" applyNumberFormat="1" applyFont="1" applyFill="1" applyBorder="1" applyAlignment="1" applyProtection="1">
      <alignment horizontal="center" vertical="center"/>
      <protection locked="0"/>
    </xf>
    <xf numFmtId="0" fontId="30" fillId="13" borderId="16" xfId="0" applyFont="1" applyFill="1" applyBorder="1" applyAlignment="1" applyProtection="1">
      <alignment horizontal="center" vertical="center" wrapText="1"/>
    </xf>
    <xf numFmtId="0" fontId="30" fillId="13" borderId="22" xfId="0" applyFont="1" applyFill="1" applyBorder="1" applyAlignment="1" applyProtection="1">
      <alignment horizontal="center" vertical="center"/>
    </xf>
    <xf numFmtId="0" fontId="30" fillId="13" borderId="8" xfId="0" applyFont="1" applyFill="1" applyBorder="1" applyAlignment="1" applyProtection="1">
      <alignment horizontal="center" vertical="center"/>
    </xf>
    <xf numFmtId="3" fontId="36" fillId="7" borderId="39" xfId="0" applyNumberFormat="1" applyFont="1" applyFill="1" applyBorder="1" applyAlignment="1" applyProtection="1">
      <alignment horizontal="center" vertical="center" wrapText="1"/>
      <protection locked="0"/>
    </xf>
    <xf numFmtId="3" fontId="36" fillId="7" borderId="13" xfId="0" applyNumberFormat="1" applyFont="1" applyFill="1" applyBorder="1" applyAlignment="1" applyProtection="1">
      <alignment horizontal="center" vertical="center" wrapText="1"/>
      <protection locked="0"/>
    </xf>
    <xf numFmtId="3" fontId="36" fillId="7" borderId="15" xfId="0" applyNumberFormat="1" applyFont="1" applyFill="1" applyBorder="1" applyAlignment="1" applyProtection="1">
      <alignment horizontal="center" vertical="center" wrapText="1"/>
      <protection locked="0"/>
    </xf>
    <xf numFmtId="3" fontId="36" fillId="7" borderId="41" xfId="0" applyNumberFormat="1" applyFont="1" applyFill="1" applyBorder="1" applyAlignment="1" applyProtection="1">
      <alignment horizontal="center" vertical="center" wrapText="1"/>
      <protection locked="0"/>
    </xf>
    <xf numFmtId="3" fontId="36" fillId="7" borderId="5" xfId="0" applyNumberFormat="1" applyFont="1" applyFill="1" applyBorder="1" applyAlignment="1" applyProtection="1">
      <alignment horizontal="center" vertical="center" wrapText="1"/>
      <protection locked="0"/>
    </xf>
    <xf numFmtId="3" fontId="36" fillId="7" borderId="14" xfId="0" applyNumberFormat="1" applyFont="1" applyFill="1" applyBorder="1" applyAlignment="1" applyProtection="1">
      <alignment horizontal="center" vertical="center" wrapText="1"/>
      <protection locked="0"/>
    </xf>
    <xf numFmtId="3" fontId="36" fillId="7" borderId="8" xfId="0" applyNumberFormat="1" applyFont="1" applyFill="1" applyBorder="1" applyAlignment="1" applyProtection="1">
      <alignment horizontal="center" vertical="center" wrapText="1"/>
      <protection locked="0"/>
    </xf>
    <xf numFmtId="3" fontId="36" fillId="0" borderId="5" xfId="0" applyNumberFormat="1" applyFont="1" applyFill="1" applyBorder="1" applyAlignment="1" applyProtection="1">
      <alignment horizontal="center" vertical="center" wrapText="1"/>
      <protection locked="0"/>
    </xf>
    <xf numFmtId="3" fontId="36" fillId="0" borderId="14" xfId="0" applyNumberFormat="1" applyFont="1" applyFill="1" applyBorder="1" applyAlignment="1" applyProtection="1">
      <alignment horizontal="center" vertical="center" wrapText="1"/>
      <protection locked="0"/>
    </xf>
    <xf numFmtId="0" fontId="43" fillId="6" borderId="37" xfId="0" applyFont="1" applyFill="1" applyBorder="1" applyAlignment="1" applyProtection="1">
      <alignment horizontal="center" vertical="center" wrapText="1"/>
    </xf>
    <xf numFmtId="0" fontId="43" fillId="6" borderId="46" xfId="0" applyFont="1" applyFill="1" applyBorder="1" applyAlignment="1" applyProtection="1">
      <alignment horizontal="center" vertical="center" wrapText="1"/>
    </xf>
    <xf numFmtId="0" fontId="43" fillId="6" borderId="9" xfId="0" applyFont="1" applyFill="1" applyBorder="1" applyAlignment="1" applyProtection="1">
      <alignment horizontal="center" vertical="center" wrapText="1"/>
    </xf>
    <xf numFmtId="3" fontId="36" fillId="0" borderId="8" xfId="0" applyNumberFormat="1" applyFont="1" applyFill="1" applyBorder="1" applyAlignment="1" applyProtection="1">
      <alignment horizontal="center" vertical="center" wrapText="1"/>
      <protection locked="0"/>
    </xf>
    <xf numFmtId="3" fontId="36" fillId="0" borderId="49" xfId="0" applyNumberFormat="1" applyFont="1" applyFill="1" applyBorder="1" applyAlignment="1" applyProtection="1">
      <alignment horizontal="center" vertical="center" wrapText="1"/>
      <protection locked="0"/>
    </xf>
    <xf numFmtId="0" fontId="43" fillId="6" borderId="22" xfId="0" applyFont="1" applyFill="1" applyBorder="1" applyAlignment="1" applyProtection="1">
      <alignment horizontal="center" vertical="center"/>
    </xf>
    <xf numFmtId="0" fontId="43" fillId="6" borderId="8" xfId="0" applyFont="1" applyFill="1" applyBorder="1" applyAlignment="1" applyProtection="1">
      <alignment horizontal="center" vertical="center"/>
    </xf>
    <xf numFmtId="3" fontId="43" fillId="6" borderId="37" xfId="0" applyNumberFormat="1" applyFont="1" applyFill="1" applyBorder="1" applyAlignment="1" applyProtection="1">
      <alignment horizontal="center" vertical="center" wrapText="1"/>
    </xf>
    <xf numFmtId="3" fontId="43" fillId="6" borderId="46" xfId="0" applyNumberFormat="1" applyFont="1" applyFill="1" applyBorder="1" applyAlignment="1" applyProtection="1">
      <alignment horizontal="center" vertical="center" wrapText="1"/>
    </xf>
    <xf numFmtId="3" fontId="43" fillId="6" borderId="9" xfId="0" applyNumberFormat="1" applyFont="1" applyFill="1" applyBorder="1" applyAlignment="1" applyProtection="1">
      <alignment horizontal="center" vertical="center" wrapText="1"/>
    </xf>
    <xf numFmtId="0" fontId="30" fillId="13" borderId="29" xfId="0" applyFont="1" applyFill="1" applyBorder="1" applyAlignment="1" applyProtection="1">
      <alignment horizontal="center" vertical="center"/>
    </xf>
    <xf numFmtId="0" fontId="30" fillId="13" borderId="26" xfId="0" applyFont="1" applyFill="1" applyBorder="1" applyAlignment="1" applyProtection="1">
      <alignment horizontal="center" vertical="center"/>
    </xf>
    <xf numFmtId="3" fontId="36" fillId="0" borderId="16" xfId="0" applyNumberFormat="1" applyFont="1" applyFill="1" applyBorder="1" applyAlignment="1" applyProtection="1">
      <alignment horizontal="center" vertical="center" wrapText="1"/>
      <protection locked="0"/>
    </xf>
    <xf numFmtId="3" fontId="36" fillId="0" borderId="26" xfId="0" applyNumberFormat="1" applyFont="1" applyFill="1" applyBorder="1" applyAlignment="1" applyProtection="1">
      <alignment horizontal="center" vertical="center" wrapText="1"/>
      <protection locked="0"/>
    </xf>
    <xf numFmtId="3" fontId="36" fillId="0" borderId="30" xfId="0" applyNumberFormat="1" applyFont="1" applyFill="1" applyBorder="1" applyAlignment="1" applyProtection="1">
      <alignment horizontal="center" vertical="center" wrapText="1"/>
      <protection locked="0"/>
    </xf>
    <xf numFmtId="0" fontId="24" fillId="13" borderId="22" xfId="0" applyFont="1" applyFill="1" applyBorder="1" applyAlignment="1" applyProtection="1">
      <alignment horizontal="center" vertical="center"/>
    </xf>
    <xf numFmtId="0" fontId="24" fillId="13" borderId="8" xfId="0" applyFont="1" applyFill="1" applyBorder="1" applyAlignment="1" applyProtection="1">
      <alignment horizontal="center" vertical="center"/>
    </xf>
    <xf numFmtId="0" fontId="24" fillId="13" borderId="73" xfId="0" applyFont="1" applyFill="1" applyBorder="1" applyAlignment="1" applyProtection="1">
      <alignment horizontal="center" vertical="center"/>
    </xf>
    <xf numFmtId="0" fontId="24" fillId="13" borderId="49" xfId="0" applyFont="1" applyFill="1" applyBorder="1" applyAlignment="1" applyProtection="1">
      <alignment horizontal="center" vertical="center"/>
    </xf>
    <xf numFmtId="3" fontId="36" fillId="7" borderId="16" xfId="0" applyNumberFormat="1" applyFont="1" applyFill="1" applyBorder="1" applyAlignment="1" applyProtection="1">
      <alignment horizontal="center" vertical="center" wrapText="1"/>
      <protection locked="0"/>
    </xf>
    <xf numFmtId="3" fontId="36" fillId="7" borderId="49" xfId="0" applyNumberFormat="1" applyFont="1" applyFill="1" applyBorder="1" applyAlignment="1" applyProtection="1">
      <alignment horizontal="center" vertical="center" wrapText="1"/>
      <protection locked="0"/>
    </xf>
    <xf numFmtId="3" fontId="36" fillId="7" borderId="66" xfId="0" applyNumberFormat="1" applyFont="1" applyFill="1" applyBorder="1" applyAlignment="1" applyProtection="1">
      <alignment horizontal="center" vertical="center" wrapText="1"/>
      <protection locked="0"/>
    </xf>
    <xf numFmtId="3" fontId="36" fillId="7" borderId="26" xfId="0" applyNumberFormat="1" applyFont="1" applyFill="1" applyBorder="1" applyAlignment="1" applyProtection="1">
      <alignment horizontal="center" vertical="center" wrapText="1"/>
      <protection locked="0"/>
    </xf>
    <xf numFmtId="3" fontId="36" fillId="7" borderId="30" xfId="0" applyNumberFormat="1" applyFont="1" applyFill="1" applyBorder="1" applyAlignment="1" applyProtection="1">
      <alignment horizontal="center" vertical="center" wrapText="1"/>
      <protection locked="0"/>
    </xf>
    <xf numFmtId="0" fontId="42" fillId="9" borderId="36" xfId="0" applyFont="1" applyFill="1" applyBorder="1" applyAlignment="1" applyProtection="1">
      <alignment horizontal="center" vertical="center"/>
    </xf>
    <xf numFmtId="0" fontId="42" fillId="9" borderId="7" xfId="0" applyFont="1" applyFill="1" applyBorder="1" applyAlignment="1" applyProtection="1">
      <alignment horizontal="center" vertical="center"/>
    </xf>
    <xf numFmtId="0" fontId="42" fillId="9" borderId="31" xfId="0" applyFont="1" applyFill="1" applyBorder="1" applyAlignment="1" applyProtection="1">
      <alignment horizontal="center" vertical="center"/>
    </xf>
    <xf numFmtId="0" fontId="30" fillId="13" borderId="36" xfId="0" applyFont="1" applyFill="1" applyBorder="1" applyAlignment="1" applyProtection="1">
      <alignment horizontal="center" vertical="center" wrapText="1"/>
    </xf>
    <xf numFmtId="0" fontId="30" fillId="13" borderId="7" xfId="0" applyFont="1" applyFill="1" applyBorder="1" applyAlignment="1" applyProtection="1">
      <alignment horizontal="center" vertical="center" wrapText="1"/>
    </xf>
    <xf numFmtId="3" fontId="36" fillId="7" borderId="7" xfId="0" applyNumberFormat="1" applyFont="1" applyFill="1" applyBorder="1" applyAlignment="1" applyProtection="1">
      <alignment horizontal="center" vertical="center" wrapText="1"/>
      <protection locked="0"/>
    </xf>
    <xf numFmtId="3" fontId="36" fillId="7" borderId="64" xfId="0" applyNumberFormat="1" applyFont="1" applyFill="1" applyBorder="1" applyAlignment="1" applyProtection="1">
      <alignment horizontal="center" vertical="center" wrapText="1"/>
      <protection locked="0"/>
    </xf>
    <xf numFmtId="3" fontId="36" fillId="7" borderId="0" xfId="0" applyNumberFormat="1" applyFont="1" applyFill="1" applyBorder="1" applyAlignment="1" applyProtection="1">
      <alignment horizontal="center" vertical="center" wrapText="1"/>
      <protection locked="0"/>
    </xf>
    <xf numFmtId="3" fontId="36" fillId="7" borderId="48" xfId="0" applyNumberFormat="1" applyFont="1" applyFill="1" applyBorder="1" applyAlignment="1" applyProtection="1">
      <alignment horizontal="center" vertical="center" wrapText="1"/>
      <protection locked="0"/>
    </xf>
    <xf numFmtId="3" fontId="36" fillId="7" borderId="68" xfId="0" applyNumberFormat="1" applyFont="1" applyFill="1" applyBorder="1" applyAlignment="1" applyProtection="1">
      <alignment horizontal="center" vertical="center" wrapText="1"/>
      <protection locked="0"/>
    </xf>
    <xf numFmtId="3" fontId="36" fillId="7" borderId="38" xfId="0" applyNumberFormat="1" applyFont="1" applyFill="1" applyBorder="1" applyAlignment="1" applyProtection="1">
      <alignment horizontal="center" vertical="center" wrapText="1"/>
      <protection locked="0"/>
    </xf>
    <xf numFmtId="3" fontId="36" fillId="7" borderId="54" xfId="0" applyNumberFormat="1" applyFont="1" applyFill="1" applyBorder="1" applyAlignment="1" applyProtection="1">
      <alignment horizontal="center" vertical="center" wrapText="1"/>
      <protection locked="0"/>
    </xf>
    <xf numFmtId="0" fontId="43" fillId="6" borderId="33" xfId="0" applyFont="1" applyFill="1" applyBorder="1" applyAlignment="1" applyProtection="1">
      <alignment horizontal="center" vertical="center" wrapText="1"/>
    </xf>
    <xf numFmtId="3" fontId="43" fillId="6" borderId="50" xfId="0" applyNumberFormat="1" applyFont="1" applyFill="1" applyBorder="1" applyAlignment="1" applyProtection="1">
      <alignment horizontal="center" vertical="center" wrapText="1"/>
    </xf>
    <xf numFmtId="0" fontId="42" fillId="9" borderId="78" xfId="0" applyFont="1" applyFill="1" applyBorder="1" applyAlignment="1" applyProtection="1">
      <alignment horizontal="center" vertical="center"/>
    </xf>
    <xf numFmtId="0" fontId="42" fillId="9" borderId="80" xfId="0" applyFont="1" applyFill="1" applyBorder="1" applyAlignment="1" applyProtection="1">
      <alignment horizontal="center" vertical="center"/>
    </xf>
    <xf numFmtId="0" fontId="42" fillId="9" borderId="79" xfId="0" applyFont="1" applyFill="1" applyBorder="1" applyAlignment="1" applyProtection="1">
      <alignment horizontal="center" vertical="center"/>
    </xf>
    <xf numFmtId="0" fontId="43" fillId="6" borderId="47" xfId="0" applyFont="1" applyFill="1" applyBorder="1" applyAlignment="1" applyProtection="1">
      <alignment horizontal="center" vertical="center"/>
    </xf>
    <xf numFmtId="0" fontId="43" fillId="6" borderId="13" xfId="0" applyFont="1" applyFill="1" applyBorder="1" applyAlignment="1" applyProtection="1">
      <alignment horizontal="center" vertical="center"/>
    </xf>
    <xf numFmtId="0" fontId="43" fillId="6" borderId="3" xfId="0" applyFont="1" applyFill="1" applyBorder="1" applyAlignment="1" applyProtection="1">
      <alignment horizontal="center" vertical="center"/>
    </xf>
    <xf numFmtId="0" fontId="43" fillId="6" borderId="39" xfId="0" applyFont="1" applyFill="1" applyBorder="1" applyAlignment="1" applyProtection="1">
      <alignment horizontal="center" vertical="center" wrapText="1"/>
    </xf>
    <xf numFmtId="0" fontId="43" fillId="6" borderId="13" xfId="0" applyFont="1" applyFill="1" applyBorder="1" applyAlignment="1" applyProtection="1">
      <alignment horizontal="center" vertical="center" wrapText="1"/>
    </xf>
    <xf numFmtId="0" fontId="43" fillId="6" borderId="3" xfId="0" applyFont="1" applyFill="1" applyBorder="1" applyAlignment="1" applyProtection="1">
      <alignment horizontal="center" vertical="center" wrapText="1"/>
    </xf>
    <xf numFmtId="0" fontId="43" fillId="6" borderId="15" xfId="0" applyFont="1" applyFill="1" applyBorder="1" applyAlignment="1" applyProtection="1">
      <alignment horizontal="center" vertical="center" wrapText="1"/>
    </xf>
    <xf numFmtId="0" fontId="43" fillId="6" borderId="50" xfId="0" applyFont="1" applyFill="1" applyBorder="1" applyAlignment="1" applyProtection="1">
      <alignment horizontal="center" vertical="center" wrapText="1"/>
    </xf>
    <xf numFmtId="0" fontId="43" fillId="0" borderId="8" xfId="0" applyFont="1" applyFill="1" applyBorder="1" applyAlignment="1" applyProtection="1">
      <alignment horizontal="center" vertical="center" wrapText="1"/>
      <protection locked="0"/>
    </xf>
    <xf numFmtId="0" fontId="43" fillId="6" borderId="73" xfId="0" applyFont="1" applyFill="1" applyBorder="1" applyAlignment="1" applyProtection="1">
      <alignment horizontal="center" vertical="center"/>
    </xf>
    <xf numFmtId="0" fontId="43" fillId="6" borderId="49" xfId="0" applyFont="1" applyFill="1" applyBorder="1" applyAlignment="1" applyProtection="1">
      <alignment horizontal="center" vertical="center"/>
    </xf>
    <xf numFmtId="0" fontId="43" fillId="6" borderId="8" xfId="0" applyFont="1" applyFill="1" applyBorder="1" applyAlignment="1" applyProtection="1">
      <alignment horizontal="center" vertical="center" wrapText="1"/>
    </xf>
    <xf numFmtId="0" fontId="43" fillId="6" borderId="16" xfId="0" applyFont="1" applyFill="1" applyBorder="1" applyAlignment="1" applyProtection="1">
      <alignment horizontal="center" vertical="center" wrapText="1"/>
    </xf>
    <xf numFmtId="3" fontId="36" fillId="7" borderId="8" xfId="0" applyNumberFormat="1" applyFont="1" applyFill="1" applyBorder="1" applyAlignment="1" applyProtection="1">
      <alignment horizontal="center" vertical="center"/>
      <protection locked="0"/>
    </xf>
    <xf numFmtId="3" fontId="36" fillId="7" borderId="16" xfId="0" applyNumberFormat="1" applyFont="1" applyFill="1" applyBorder="1" applyAlignment="1" applyProtection="1">
      <alignment horizontal="center" vertical="center"/>
      <protection locked="0"/>
    </xf>
    <xf numFmtId="0" fontId="43" fillId="6" borderId="37" xfId="0" applyFont="1" applyFill="1" applyBorder="1" applyAlignment="1" applyProtection="1">
      <alignment horizontal="center" vertical="center"/>
    </xf>
    <xf numFmtId="0" fontId="43" fillId="6" borderId="50" xfId="0" applyFont="1" applyFill="1" applyBorder="1" applyAlignment="1" applyProtection="1">
      <alignment horizontal="center" vertical="center"/>
    </xf>
    <xf numFmtId="0" fontId="42" fillId="9" borderId="95" xfId="0" applyFont="1" applyFill="1" applyBorder="1" applyAlignment="1" applyProtection="1">
      <alignment horizontal="center" vertical="center"/>
    </xf>
    <xf numFmtId="0" fontId="42" fillId="9" borderId="96" xfId="0" applyFont="1" applyFill="1" applyBorder="1" applyAlignment="1" applyProtection="1">
      <alignment horizontal="center" vertical="center"/>
    </xf>
    <xf numFmtId="0" fontId="42" fillId="9" borderId="97" xfId="0" applyFont="1" applyFill="1" applyBorder="1" applyAlignment="1" applyProtection="1">
      <alignment horizontal="center" vertical="center"/>
    </xf>
    <xf numFmtId="0" fontId="31" fillId="0" borderId="22" xfId="0" applyFont="1" applyFill="1" applyBorder="1" applyAlignment="1" applyProtection="1">
      <alignment horizontal="center" vertical="center"/>
      <protection locked="0"/>
    </xf>
    <xf numFmtId="0" fontId="31" fillId="0" borderId="8" xfId="0" applyFont="1" applyFill="1" applyBorder="1" applyAlignment="1" applyProtection="1">
      <alignment horizontal="center" vertical="center"/>
      <protection locked="0"/>
    </xf>
    <xf numFmtId="0" fontId="31" fillId="0" borderId="33" xfId="0" applyFont="1" applyFill="1" applyBorder="1" applyAlignment="1" applyProtection="1">
      <alignment horizontal="center" vertical="center"/>
      <protection locked="0"/>
    </xf>
    <xf numFmtId="0" fontId="31" fillId="0" borderId="9" xfId="0" applyFont="1" applyFill="1" applyBorder="1" applyAlignment="1" applyProtection="1">
      <alignment horizontal="center" vertical="center"/>
      <protection locked="0"/>
    </xf>
    <xf numFmtId="0" fontId="31" fillId="0" borderId="8" xfId="0" applyFont="1" applyBorder="1" applyAlignment="1" applyProtection="1">
      <alignment horizontal="center"/>
      <protection locked="0"/>
    </xf>
    <xf numFmtId="0" fontId="31" fillId="0" borderId="16" xfId="0" applyFont="1" applyBorder="1" applyAlignment="1" applyProtection="1">
      <alignment horizontal="center"/>
      <protection locked="0"/>
    </xf>
    <xf numFmtId="0" fontId="39" fillId="9" borderId="55" xfId="0" applyFont="1" applyFill="1" applyBorder="1" applyAlignment="1" applyProtection="1">
      <alignment horizontal="center" vertical="center"/>
    </xf>
    <xf numFmtId="0" fontId="39" fillId="9" borderId="57" xfId="0" applyFont="1" applyFill="1" applyBorder="1" applyAlignment="1" applyProtection="1">
      <alignment horizontal="center" vertical="center"/>
    </xf>
    <xf numFmtId="0" fontId="39" fillId="9" borderId="80" xfId="0" applyFont="1" applyFill="1" applyBorder="1" applyAlignment="1" applyProtection="1">
      <alignment horizontal="center" vertical="center"/>
    </xf>
    <xf numFmtId="0" fontId="39" fillId="9" borderId="56" xfId="0" applyFont="1" applyFill="1" applyBorder="1" applyAlignment="1" applyProtection="1">
      <alignment horizontal="center" vertical="center"/>
    </xf>
    <xf numFmtId="0" fontId="31" fillId="13" borderId="100" xfId="0" applyFont="1" applyFill="1" applyBorder="1" applyAlignment="1" applyProtection="1">
      <alignment horizontal="center" vertical="center" wrapText="1"/>
    </xf>
    <xf numFmtId="0" fontId="31" fillId="13" borderId="102" xfId="0" applyFont="1" applyFill="1" applyBorder="1" applyAlignment="1" applyProtection="1">
      <alignment horizontal="center" vertical="center" wrapText="1"/>
    </xf>
    <xf numFmtId="0" fontId="31" fillId="12" borderId="99" xfId="0" applyFont="1" applyFill="1" applyBorder="1" applyAlignment="1" applyProtection="1">
      <alignment horizontal="center" vertical="center"/>
    </xf>
    <xf numFmtId="0" fontId="31" fillId="12" borderId="51" xfId="0" applyFont="1" applyFill="1" applyBorder="1" applyAlignment="1" applyProtection="1">
      <alignment horizontal="center" vertical="center"/>
    </xf>
    <xf numFmtId="0" fontId="31" fillId="13" borderId="44" xfId="0" applyFont="1" applyFill="1" applyBorder="1" applyAlignment="1" applyProtection="1">
      <alignment horizontal="center" vertical="center"/>
    </xf>
    <xf numFmtId="0" fontId="31" fillId="13" borderId="11" xfId="0" applyFont="1" applyFill="1" applyBorder="1" applyAlignment="1" applyProtection="1">
      <alignment horizontal="center" vertical="center"/>
    </xf>
    <xf numFmtId="0" fontId="64" fillId="0" borderId="19" xfId="0" applyFont="1" applyBorder="1" applyAlignment="1" applyProtection="1">
      <alignment horizontal="left" vertical="top" wrapText="1"/>
    </xf>
    <xf numFmtId="0" fontId="64" fillId="0" borderId="20" xfId="0" applyFont="1" applyBorder="1" applyAlignment="1" applyProtection="1">
      <alignment horizontal="left" vertical="top" wrapText="1"/>
    </xf>
    <xf numFmtId="0" fontId="64" fillId="0" borderId="45" xfId="0" applyFont="1" applyBorder="1" applyAlignment="1" applyProtection="1">
      <alignment horizontal="left" vertical="top" wrapText="1"/>
    </xf>
    <xf numFmtId="0" fontId="64" fillId="0" borderId="53" xfId="0" applyFont="1" applyBorder="1" applyAlignment="1" applyProtection="1">
      <alignment horizontal="left" vertical="top" wrapText="1"/>
    </xf>
    <xf numFmtId="0" fontId="64" fillId="0" borderId="38" xfId="0" applyFont="1" applyBorder="1" applyAlignment="1" applyProtection="1">
      <alignment horizontal="left" vertical="top" wrapText="1"/>
    </xf>
    <xf numFmtId="0" fontId="64" fillId="0" borderId="54" xfId="0" applyFont="1" applyBorder="1" applyAlignment="1" applyProtection="1">
      <alignment horizontal="left" vertical="top" wrapText="1"/>
    </xf>
    <xf numFmtId="0" fontId="19" fillId="0" borderId="0" xfId="0" applyFont="1" applyAlignment="1" applyProtection="1">
      <alignment horizontal="left" wrapText="1"/>
    </xf>
    <xf numFmtId="0" fontId="44" fillId="12" borderId="21" xfId="0" applyFont="1" applyFill="1" applyBorder="1" applyAlignment="1" applyProtection="1">
      <alignment horizontal="center" vertical="center"/>
    </xf>
    <xf numFmtId="0" fontId="44" fillId="12" borderId="2" xfId="0" applyFont="1" applyFill="1" applyBorder="1" applyAlignment="1" applyProtection="1">
      <alignment horizontal="center" vertical="center"/>
    </xf>
    <xf numFmtId="0" fontId="31" fillId="0" borderId="33" xfId="0" applyFont="1" applyBorder="1" applyAlignment="1" applyProtection="1">
      <alignment horizontal="center"/>
      <protection locked="0"/>
    </xf>
    <xf numFmtId="0" fontId="31" fillId="0" borderId="9" xfId="0" applyFont="1" applyBorder="1" applyAlignment="1" applyProtection="1">
      <alignment horizontal="center"/>
      <protection locked="0"/>
    </xf>
    <xf numFmtId="0" fontId="20" fillId="0" borderId="35" xfId="0" applyFont="1" applyFill="1" applyBorder="1" applyAlignment="1" applyProtection="1">
      <alignment horizontal="left" vertical="center" wrapText="1"/>
    </xf>
    <xf numFmtId="0" fontId="20" fillId="0" borderId="65" xfId="0" applyFont="1" applyFill="1" applyBorder="1" applyAlignment="1" applyProtection="1">
      <alignment horizontal="left" vertical="center" wrapText="1"/>
    </xf>
    <xf numFmtId="0" fontId="20" fillId="0" borderId="38" xfId="0" applyFont="1" applyFill="1" applyBorder="1" applyAlignment="1" applyProtection="1">
      <alignment horizontal="left" vertical="center" wrapText="1"/>
    </xf>
    <xf numFmtId="0" fontId="20" fillId="0" borderId="98" xfId="0" applyFont="1" applyFill="1" applyBorder="1" applyAlignment="1" applyProtection="1">
      <alignment horizontal="left" vertical="center" wrapText="1"/>
    </xf>
    <xf numFmtId="0" fontId="39" fillId="9" borderId="19" xfId="0" applyFont="1" applyFill="1" applyBorder="1" applyAlignment="1" applyProtection="1">
      <alignment horizontal="center"/>
    </xf>
    <xf numFmtId="0" fontId="39" fillId="9" borderId="20" xfId="0" applyFont="1" applyFill="1" applyBorder="1" applyAlignment="1" applyProtection="1">
      <alignment horizontal="center"/>
    </xf>
    <xf numFmtId="0" fontId="39" fillId="9" borderId="45" xfId="0" applyFont="1" applyFill="1" applyBorder="1" applyAlignment="1" applyProtection="1">
      <alignment horizontal="center"/>
    </xf>
    <xf numFmtId="0" fontId="44" fillId="12" borderId="33" xfId="0" applyFont="1" applyFill="1" applyBorder="1" applyAlignment="1" applyProtection="1">
      <alignment horizontal="center" vertical="center"/>
    </xf>
    <xf numFmtId="0" fontId="44" fillId="12" borderId="9" xfId="0" applyFont="1" applyFill="1" applyBorder="1" applyAlignment="1" applyProtection="1">
      <alignment horizontal="center" vertical="center"/>
    </xf>
    <xf numFmtId="0" fontId="44" fillId="12" borderId="47" xfId="0" applyFont="1" applyFill="1" applyBorder="1" applyAlignment="1" applyProtection="1">
      <alignment horizontal="center" vertical="center"/>
    </xf>
    <xf numFmtId="0" fontId="44" fillId="12" borderId="3" xfId="0" applyFont="1" applyFill="1" applyBorder="1" applyAlignment="1" applyProtection="1">
      <alignment horizontal="center" vertical="center"/>
    </xf>
    <xf numFmtId="0" fontId="19" fillId="0" borderId="19" xfId="0" applyFont="1" applyBorder="1" applyAlignment="1" applyProtection="1">
      <alignment horizontal="left" vertical="top" wrapText="1"/>
    </xf>
    <xf numFmtId="0" fontId="19" fillId="0" borderId="20" xfId="0" applyFont="1" applyBorder="1" applyAlignment="1" applyProtection="1">
      <alignment horizontal="left" vertical="top" wrapText="1"/>
    </xf>
    <xf numFmtId="0" fontId="19" fillId="0" borderId="45" xfId="0" applyFont="1" applyBorder="1" applyAlignment="1" applyProtection="1">
      <alignment horizontal="left" vertical="top" wrapText="1"/>
    </xf>
    <xf numFmtId="0" fontId="19" fillId="0" borderId="21" xfId="0" applyFont="1" applyBorder="1" applyAlignment="1" applyProtection="1">
      <alignment horizontal="left" vertical="top" wrapText="1"/>
    </xf>
    <xf numFmtId="0" fontId="19" fillId="0" borderId="0" xfId="0" applyFont="1" applyBorder="1" applyAlignment="1" applyProtection="1">
      <alignment horizontal="left" vertical="top" wrapText="1"/>
    </xf>
    <xf numFmtId="0" fontId="19" fillId="0" borderId="48" xfId="0" applyFont="1" applyBorder="1" applyAlignment="1" applyProtection="1">
      <alignment horizontal="left" vertical="top" wrapText="1"/>
    </xf>
    <xf numFmtId="0" fontId="19" fillId="0" borderId="53" xfId="0" applyFont="1" applyBorder="1" applyAlignment="1" applyProtection="1">
      <alignment horizontal="left" vertical="top" wrapText="1"/>
    </xf>
    <xf numFmtId="0" fontId="19" fillId="0" borderId="38" xfId="0" applyFont="1" applyBorder="1" applyAlignment="1" applyProtection="1">
      <alignment horizontal="left" vertical="top" wrapText="1"/>
    </xf>
    <xf numFmtId="0" fontId="19" fillId="0" borderId="54" xfId="0" applyFont="1" applyBorder="1" applyAlignment="1" applyProtection="1">
      <alignment horizontal="left" vertical="top" wrapText="1"/>
    </xf>
    <xf numFmtId="0" fontId="31" fillId="0" borderId="32" xfId="0" applyFont="1" applyBorder="1" applyAlignment="1" applyProtection="1">
      <alignment horizontal="center"/>
      <protection locked="0"/>
    </xf>
    <xf numFmtId="0" fontId="31" fillId="0" borderId="63" xfId="0" applyFont="1" applyBorder="1" applyAlignment="1" applyProtection="1">
      <alignment horizontal="center"/>
      <protection locked="0"/>
    </xf>
    <xf numFmtId="0" fontId="10" fillId="0" borderId="19" xfId="0" applyFont="1" applyBorder="1" applyAlignment="1" applyProtection="1">
      <alignment horizontal="center" vertical="center"/>
    </xf>
    <xf numFmtId="0" fontId="10" fillId="0" borderId="20" xfId="0" applyFont="1" applyBorder="1" applyAlignment="1" applyProtection="1">
      <alignment horizontal="center" vertical="center"/>
    </xf>
    <xf numFmtId="0" fontId="10" fillId="0" borderId="45" xfId="0" applyFont="1" applyBorder="1" applyAlignment="1" applyProtection="1">
      <alignment horizontal="center" vertical="center"/>
    </xf>
    <xf numFmtId="1" fontId="12" fillId="16" borderId="82" xfId="5" applyNumberFormat="1" applyFont="1" applyFill="1" applyBorder="1" applyAlignment="1" applyProtection="1">
      <alignment horizontal="center" vertical="center"/>
    </xf>
    <xf numFmtId="1" fontId="12" fillId="16" borderId="2" xfId="5" applyNumberFormat="1" applyFont="1" applyFill="1" applyBorder="1" applyAlignment="1" applyProtection="1">
      <alignment horizontal="center" vertical="center"/>
    </xf>
    <xf numFmtId="1" fontId="12" fillId="16" borderId="67" xfId="5" applyNumberFormat="1" applyFont="1" applyFill="1" applyBorder="1" applyAlignment="1" applyProtection="1">
      <alignment horizontal="center" vertical="center"/>
    </xf>
    <xf numFmtId="0" fontId="12" fillId="0" borderId="71" xfId="0" applyFont="1" applyFill="1" applyBorder="1" applyAlignment="1" applyProtection="1">
      <alignment horizontal="center" vertical="center"/>
    </xf>
    <xf numFmtId="0" fontId="12" fillId="0" borderId="72" xfId="0" applyFont="1" applyFill="1" applyBorder="1" applyAlignment="1" applyProtection="1">
      <alignment horizontal="center" vertical="center"/>
    </xf>
    <xf numFmtId="0" fontId="12" fillId="0" borderId="10" xfId="0" applyFont="1" applyFill="1" applyBorder="1" applyAlignment="1" applyProtection="1">
      <alignment horizontal="center" vertical="center"/>
    </xf>
    <xf numFmtId="0" fontId="12" fillId="0" borderId="8" xfId="0" applyFont="1" applyFill="1" applyBorder="1" applyAlignment="1" applyProtection="1">
      <alignment horizontal="center" vertical="center"/>
    </xf>
    <xf numFmtId="0" fontId="12" fillId="0" borderId="11" xfId="0" applyFont="1" applyFill="1" applyBorder="1" applyAlignment="1" applyProtection="1">
      <alignment horizontal="center" vertical="center"/>
    </xf>
    <xf numFmtId="0" fontId="12" fillId="0" borderId="10" xfId="0" applyFont="1" applyFill="1" applyBorder="1" applyAlignment="1" applyProtection="1">
      <alignment horizontal="center"/>
    </xf>
    <xf numFmtId="14" fontId="12" fillId="0" borderId="58" xfId="0" applyNumberFormat="1" applyFont="1" applyFill="1" applyBorder="1" applyAlignment="1" applyProtection="1">
      <alignment horizontal="center" vertical="center"/>
    </xf>
    <xf numFmtId="14" fontId="12" fillId="0" borderId="59" xfId="0" applyNumberFormat="1" applyFont="1" applyFill="1" applyBorder="1" applyAlignment="1" applyProtection="1">
      <alignment horizontal="center" vertical="center"/>
    </xf>
    <xf numFmtId="14" fontId="12" fillId="0" borderId="42" xfId="0" applyNumberFormat="1" applyFont="1" applyFill="1" applyBorder="1" applyAlignment="1" applyProtection="1">
      <alignment horizontal="center" vertical="center"/>
    </xf>
    <xf numFmtId="0" fontId="12" fillId="0" borderId="26" xfId="0" applyFont="1" applyFill="1" applyBorder="1" applyAlignment="1" applyProtection="1">
      <alignment horizontal="center" vertical="center"/>
    </xf>
    <xf numFmtId="0" fontId="12" fillId="0" borderId="49" xfId="0" applyFont="1" applyFill="1" applyBorder="1" applyAlignment="1" applyProtection="1">
      <alignment horizontal="center" vertical="center" wrapText="1"/>
    </xf>
    <xf numFmtId="0" fontId="12" fillId="0" borderId="7" xfId="0" applyFont="1" applyFill="1" applyBorder="1" applyAlignment="1" applyProtection="1">
      <alignment horizontal="center" vertical="center"/>
    </xf>
    <xf numFmtId="0" fontId="12" fillId="0" borderId="8" xfId="0" applyFont="1" applyFill="1" applyBorder="1" applyAlignment="1" applyProtection="1">
      <alignment horizontal="center"/>
    </xf>
    <xf numFmtId="0" fontId="12" fillId="0" borderId="70" xfId="0" applyFont="1" applyFill="1" applyBorder="1" applyAlignment="1" applyProtection="1">
      <alignment horizontal="center" vertical="center" wrapText="1"/>
    </xf>
    <xf numFmtId="0" fontId="12" fillId="0" borderId="98" xfId="0" applyFont="1" applyFill="1" applyBorder="1" applyAlignment="1" applyProtection="1">
      <alignment horizontal="center" vertical="center" wrapText="1"/>
    </xf>
    <xf numFmtId="0" fontId="12" fillId="0" borderId="57" xfId="0" applyFont="1" applyFill="1" applyBorder="1" applyAlignment="1" applyProtection="1">
      <alignment horizontal="center" vertical="center"/>
    </xf>
    <xf numFmtId="0" fontId="12" fillId="0" borderId="49" xfId="0" applyFont="1" applyFill="1" applyBorder="1" applyAlignment="1" applyProtection="1">
      <alignment horizontal="center" vertical="center"/>
    </xf>
    <xf numFmtId="2" fontId="10" fillId="0" borderId="37" xfId="0" applyNumberFormat="1" applyFont="1" applyFill="1" applyBorder="1" applyAlignment="1" applyProtection="1">
      <alignment horizontal="center" wrapText="1"/>
    </xf>
    <xf numFmtId="2" fontId="10" fillId="0" borderId="50" xfId="0" applyNumberFormat="1" applyFont="1" applyFill="1" applyBorder="1" applyAlignment="1" applyProtection="1">
      <alignment horizontal="center" wrapText="1"/>
    </xf>
    <xf numFmtId="2" fontId="10" fillId="0" borderId="62" xfId="0" applyNumberFormat="1" applyFont="1" applyFill="1" applyBorder="1" applyAlignment="1" applyProtection="1">
      <alignment horizontal="center" wrapText="1"/>
    </xf>
    <xf numFmtId="2" fontId="10" fillId="0" borderId="72" xfId="0" applyNumberFormat="1" applyFont="1" applyFill="1" applyBorder="1" applyAlignment="1" applyProtection="1">
      <alignment horizontal="center" wrapText="1"/>
    </xf>
    <xf numFmtId="2" fontId="10" fillId="0" borderId="70" xfId="0" applyNumberFormat="1" applyFont="1" applyFill="1" applyBorder="1" applyAlignment="1" applyProtection="1">
      <alignment horizontal="center" wrapText="1"/>
    </xf>
    <xf numFmtId="2" fontId="10" fillId="0" borderId="98" xfId="0" applyNumberFormat="1" applyFont="1" applyFill="1" applyBorder="1" applyAlignment="1" applyProtection="1">
      <alignment horizontal="center" wrapText="1"/>
    </xf>
    <xf numFmtId="0" fontId="12" fillId="0" borderId="55" xfId="0" applyFont="1" applyFill="1" applyBorder="1" applyAlignment="1" applyProtection="1">
      <alignment horizontal="center"/>
    </xf>
    <xf numFmtId="0" fontId="12" fillId="0" borderId="56" xfId="0" applyFont="1" applyFill="1" applyBorder="1" applyAlignment="1" applyProtection="1">
      <alignment horizontal="center"/>
    </xf>
    <xf numFmtId="0" fontId="12" fillId="0" borderId="32" xfId="5" applyFont="1" applyFill="1" applyBorder="1" applyAlignment="1" applyProtection="1">
      <alignment horizontal="center"/>
    </xf>
    <xf numFmtId="0" fontId="12" fillId="0" borderId="71" xfId="5" applyFont="1" applyFill="1" applyBorder="1" applyAlignment="1" applyProtection="1">
      <alignment horizontal="center"/>
    </xf>
    <xf numFmtId="0" fontId="12" fillId="0" borderId="72" xfId="5" applyFont="1" applyFill="1" applyBorder="1" applyAlignment="1" applyProtection="1">
      <alignment horizontal="center"/>
    </xf>
    <xf numFmtId="1" fontId="12" fillId="16" borderId="78" xfId="5" applyNumberFormat="1" applyFont="1" applyFill="1" applyBorder="1" applyAlignment="1" applyProtection="1">
      <alignment horizontal="center" vertical="center"/>
    </xf>
    <xf numFmtId="1" fontId="12" fillId="16" borderId="59" xfId="5" applyNumberFormat="1" applyFont="1" applyFill="1" applyBorder="1" applyAlignment="1" applyProtection="1">
      <alignment horizontal="center" vertical="center"/>
    </xf>
    <xf numFmtId="1" fontId="12" fillId="16" borderId="42" xfId="5" applyNumberFormat="1" applyFont="1" applyFill="1" applyBorder="1" applyAlignment="1" applyProtection="1">
      <alignment horizontal="center" vertical="center"/>
    </xf>
    <xf numFmtId="0" fontId="12" fillId="0" borderId="11" xfId="0" applyFont="1" applyFill="1" applyBorder="1" applyAlignment="1" applyProtection="1">
      <alignment horizontal="center"/>
    </xf>
    <xf numFmtId="0" fontId="12" fillId="16" borderId="55" xfId="0" applyFont="1" applyFill="1" applyBorder="1" applyAlignment="1" applyProtection="1">
      <alignment horizontal="center" vertical="center" wrapText="1"/>
    </xf>
    <xf numFmtId="0" fontId="12" fillId="16" borderId="57" xfId="0" applyFont="1" applyFill="1" applyBorder="1" applyAlignment="1" applyProtection="1">
      <alignment horizontal="center" vertical="center" wrapText="1"/>
    </xf>
    <xf numFmtId="0" fontId="12" fillId="16" borderId="22" xfId="0" applyFont="1" applyFill="1" applyBorder="1" applyAlignment="1" applyProtection="1">
      <alignment horizontal="center" vertical="center" wrapText="1"/>
    </xf>
    <xf numFmtId="0" fontId="12" fillId="16" borderId="8" xfId="0" applyFont="1" applyFill="1" applyBorder="1" applyAlignment="1" applyProtection="1">
      <alignment horizontal="center" vertical="center" wrapText="1"/>
    </xf>
    <xf numFmtId="0" fontId="12" fillId="16" borderId="29" xfId="0" applyFont="1" applyFill="1" applyBorder="1" applyAlignment="1" applyProtection="1">
      <alignment horizontal="center" vertical="center" wrapText="1"/>
    </xf>
    <xf numFmtId="0" fontId="12" fillId="16" borderId="26" xfId="0" applyFont="1" applyFill="1" applyBorder="1" applyAlignment="1" applyProtection="1">
      <alignment horizontal="center" vertical="center" wrapText="1"/>
    </xf>
    <xf numFmtId="0" fontId="61" fillId="5" borderId="95" xfId="0" applyFont="1" applyFill="1" applyBorder="1" applyAlignment="1" applyProtection="1">
      <alignment horizontal="center"/>
    </xf>
    <xf numFmtId="0" fontId="61" fillId="5" borderId="96" xfId="0" applyFont="1" applyFill="1" applyBorder="1" applyAlignment="1" applyProtection="1">
      <alignment horizontal="center"/>
    </xf>
    <xf numFmtId="0" fontId="61" fillId="5" borderId="97" xfId="0" applyFont="1" applyFill="1" applyBorder="1" applyAlignment="1" applyProtection="1">
      <alignment horizontal="center"/>
    </xf>
    <xf numFmtId="14" fontId="12" fillId="0" borderId="43" xfId="0" applyNumberFormat="1" applyFont="1" applyFill="1" applyBorder="1" applyAlignment="1" applyProtection="1">
      <alignment horizontal="center" vertical="center"/>
    </xf>
    <xf numFmtId="14" fontId="12" fillId="0" borderId="22" xfId="0" applyNumberFormat="1" applyFont="1" applyFill="1" applyBorder="1" applyAlignment="1" applyProtection="1">
      <alignment horizontal="center" vertical="center"/>
    </xf>
    <xf numFmtId="14" fontId="12" fillId="0" borderId="44" xfId="0" applyNumberFormat="1" applyFont="1" applyFill="1" applyBorder="1" applyAlignment="1" applyProtection="1">
      <alignment horizontal="center" vertical="center"/>
    </xf>
    <xf numFmtId="0" fontId="12" fillId="0" borderId="22" xfId="0" applyFont="1" applyFill="1" applyBorder="1" applyAlignment="1" applyProtection="1">
      <alignment horizontal="center" vertical="center"/>
    </xf>
    <xf numFmtId="0" fontId="12" fillId="0" borderId="44" xfId="0" applyFont="1" applyFill="1" applyBorder="1" applyAlignment="1" applyProtection="1">
      <alignment horizontal="center" vertical="center"/>
    </xf>
    <xf numFmtId="0" fontId="12" fillId="0" borderId="55" xfId="0" applyNumberFormat="1" applyFont="1" applyFill="1" applyBorder="1" applyAlignment="1" applyProtection="1">
      <alignment horizontal="center"/>
    </xf>
    <xf numFmtId="0" fontId="12" fillId="0" borderId="57" xfId="0" applyNumberFormat="1" applyFont="1" applyFill="1" applyBorder="1" applyAlignment="1" applyProtection="1">
      <alignment horizontal="center"/>
    </xf>
    <xf numFmtId="0" fontId="12" fillId="0" borderId="56" xfId="0" applyNumberFormat="1" applyFont="1" applyFill="1" applyBorder="1" applyAlignment="1" applyProtection="1">
      <alignment horizontal="center"/>
    </xf>
    <xf numFmtId="0" fontId="10" fillId="0" borderId="55" xfId="0" applyFont="1" applyFill="1" applyBorder="1" applyAlignment="1" applyProtection="1">
      <alignment horizontal="center" wrapText="1"/>
    </xf>
    <xf numFmtId="0" fontId="10" fillId="0" borderId="29" xfId="0" applyFont="1" applyFill="1" applyBorder="1" applyAlignment="1" applyProtection="1">
      <alignment horizontal="center" wrapText="1"/>
    </xf>
    <xf numFmtId="0" fontId="10" fillId="0" borderId="57" xfId="0" applyFont="1" applyFill="1" applyBorder="1" applyAlignment="1" applyProtection="1">
      <alignment horizontal="center" wrapText="1"/>
    </xf>
    <xf numFmtId="0" fontId="10" fillId="0" borderId="26" xfId="0" applyFont="1" applyFill="1" applyBorder="1" applyAlignment="1" applyProtection="1">
      <alignment horizontal="center" wrapText="1"/>
    </xf>
    <xf numFmtId="0" fontId="12" fillId="0" borderId="59" xfId="0" applyFont="1" applyFill="1" applyBorder="1" applyAlignment="1" applyProtection="1">
      <alignment horizontal="center" vertical="center"/>
    </xf>
    <xf numFmtId="0" fontId="12" fillId="0" borderId="60" xfId="0" applyFont="1" applyFill="1" applyBorder="1" applyAlignment="1" applyProtection="1">
      <alignment horizontal="center" vertical="center"/>
    </xf>
    <xf numFmtId="2" fontId="10" fillId="0" borderId="8" xfId="0" applyNumberFormat="1" applyFont="1" applyFill="1" applyBorder="1" applyAlignment="1" applyProtection="1">
      <alignment horizontal="center" wrapText="1"/>
    </xf>
    <xf numFmtId="164" fontId="10" fillId="0" borderId="8" xfId="0" applyNumberFormat="1" applyFont="1" applyFill="1" applyBorder="1" applyAlignment="1" applyProtection="1">
      <alignment horizontal="center" wrapText="1"/>
    </xf>
    <xf numFmtId="3" fontId="12" fillId="16" borderId="57" xfId="0" applyNumberFormat="1" applyFont="1" applyFill="1" applyBorder="1" applyAlignment="1" applyProtection="1">
      <alignment horizontal="center" vertical="center" wrapText="1"/>
    </xf>
    <xf numFmtId="0" fontId="10" fillId="0" borderId="57" xfId="0" applyFont="1" applyFill="1" applyBorder="1" applyAlignment="1" applyProtection="1">
      <alignment horizontal="center"/>
    </xf>
    <xf numFmtId="0" fontId="10" fillId="0" borderId="8" xfId="0" applyFont="1" applyFill="1" applyBorder="1" applyAlignment="1" applyProtection="1">
      <alignment horizontal="center"/>
    </xf>
    <xf numFmtId="2" fontId="10" fillId="0" borderId="57" xfId="0" applyNumberFormat="1" applyFont="1" applyFill="1" applyBorder="1" applyAlignment="1" applyProtection="1">
      <alignment horizontal="center" wrapText="1"/>
    </xf>
    <xf numFmtId="0" fontId="10" fillId="0" borderId="8" xfId="0" applyFont="1" applyFill="1" applyBorder="1" applyAlignment="1" applyProtection="1">
      <alignment horizontal="center" wrapText="1"/>
    </xf>
    <xf numFmtId="0" fontId="10" fillId="0" borderId="26" xfId="0" applyFont="1" applyFill="1" applyBorder="1" applyAlignment="1" applyProtection="1">
      <alignment horizontal="center"/>
    </xf>
    <xf numFmtId="2" fontId="10" fillId="0" borderId="26" xfId="0" applyNumberFormat="1" applyFont="1" applyFill="1" applyBorder="1" applyAlignment="1" applyProtection="1">
      <alignment horizontal="center" wrapText="1"/>
    </xf>
    <xf numFmtId="0" fontId="12" fillId="0" borderId="95" xfId="0" applyFont="1" applyFill="1" applyBorder="1" applyAlignment="1" applyProtection="1">
      <alignment horizontal="center" vertical="center" wrapText="1"/>
    </xf>
    <xf numFmtId="0" fontId="12" fillId="0" borderId="96" xfId="0" applyFont="1" applyFill="1" applyBorder="1" applyAlignment="1" applyProtection="1">
      <alignment horizontal="center" vertical="center" wrapText="1"/>
    </xf>
    <xf numFmtId="0" fontId="12" fillId="0" borderId="97" xfId="0" applyFont="1" applyFill="1" applyBorder="1" applyAlignment="1" applyProtection="1">
      <alignment horizontal="center" vertical="center" wrapText="1"/>
    </xf>
    <xf numFmtId="0" fontId="10" fillId="0" borderId="7" xfId="0" applyFont="1" applyFill="1" applyBorder="1" applyAlignment="1" applyProtection="1">
      <alignment horizontal="center"/>
    </xf>
    <xf numFmtId="2" fontId="10" fillId="0" borderId="7" xfId="0" applyNumberFormat="1" applyFont="1" applyFill="1" applyBorder="1" applyAlignment="1" applyProtection="1">
      <alignment horizontal="center" wrapText="1"/>
    </xf>
    <xf numFmtId="0" fontId="61" fillId="0" borderId="95" xfId="0" applyFont="1" applyFill="1" applyBorder="1" applyAlignment="1" applyProtection="1">
      <alignment horizontal="center"/>
    </xf>
    <xf numFmtId="0" fontId="61" fillId="0" borderId="96" xfId="0" applyFont="1" applyFill="1" applyBorder="1" applyAlignment="1" applyProtection="1">
      <alignment horizontal="center"/>
    </xf>
    <xf numFmtId="0" fontId="61" fillId="0" borderId="97" xfId="0" applyFont="1" applyFill="1" applyBorder="1" applyAlignment="1" applyProtection="1">
      <alignment horizontal="center"/>
    </xf>
    <xf numFmtId="0" fontId="12" fillId="0" borderId="26" xfId="0" applyFont="1" applyFill="1" applyBorder="1" applyAlignment="1" applyProtection="1">
      <alignment horizontal="center"/>
    </xf>
    <xf numFmtId="0" fontId="49" fillId="9" borderId="0" xfId="0" applyFont="1" applyFill="1" applyAlignment="1" applyProtection="1">
      <alignment horizontal="left"/>
    </xf>
    <xf numFmtId="0" fontId="51" fillId="11" borderId="0" xfId="0" applyFont="1" applyFill="1" applyAlignment="1" applyProtection="1">
      <alignment horizontal="left"/>
    </xf>
    <xf numFmtId="0" fontId="10" fillId="0" borderId="55" xfId="0" applyFont="1" applyFill="1" applyBorder="1" applyAlignment="1" applyProtection="1">
      <alignment horizontal="center"/>
    </xf>
    <xf numFmtId="0" fontId="10" fillId="0" borderId="22" xfId="0" applyFont="1" applyFill="1" applyBorder="1" applyAlignment="1" applyProtection="1">
      <alignment horizontal="center"/>
    </xf>
    <xf numFmtId="0" fontId="10" fillId="0" borderId="29" xfId="0" applyFont="1" applyFill="1" applyBorder="1" applyAlignment="1" applyProtection="1">
      <alignment horizontal="center"/>
    </xf>
    <xf numFmtId="0" fontId="10" fillId="0" borderId="56" xfId="0" applyFont="1" applyFill="1" applyBorder="1" applyAlignment="1" applyProtection="1">
      <alignment horizontal="center" wrapText="1"/>
    </xf>
    <xf numFmtId="0" fontId="10" fillId="0" borderId="16" xfId="0" applyFont="1" applyFill="1" applyBorder="1" applyAlignment="1" applyProtection="1">
      <alignment horizontal="center" wrapText="1"/>
    </xf>
    <xf numFmtId="0" fontId="10" fillId="0" borderId="19" xfId="0" applyFont="1" applyFill="1" applyBorder="1" applyAlignment="1" applyProtection="1">
      <alignment horizontal="center" vertical="center"/>
    </xf>
    <xf numFmtId="0" fontId="10" fillId="0" borderId="20" xfId="0" applyFont="1" applyFill="1" applyBorder="1" applyAlignment="1" applyProtection="1">
      <alignment horizontal="center" vertical="center"/>
    </xf>
    <xf numFmtId="0" fontId="10" fillId="0" borderId="45" xfId="0" applyFont="1" applyFill="1" applyBorder="1" applyAlignment="1" applyProtection="1">
      <alignment horizontal="center" vertical="center"/>
    </xf>
    <xf numFmtId="0" fontId="10" fillId="0" borderId="24" xfId="0" applyFont="1" applyFill="1" applyBorder="1" applyAlignment="1" applyProtection="1">
      <alignment horizontal="center" vertical="center" wrapText="1"/>
    </xf>
    <xf numFmtId="0" fontId="12" fillId="5" borderId="95" xfId="0" applyFont="1" applyFill="1" applyBorder="1" applyAlignment="1" applyProtection="1">
      <alignment horizontal="center"/>
    </xf>
    <xf numFmtId="0" fontId="12" fillId="5" borderId="96" xfId="0" applyFont="1" applyFill="1" applyBorder="1" applyAlignment="1" applyProtection="1">
      <alignment horizontal="center"/>
    </xf>
    <xf numFmtId="0" fontId="12" fillId="5" borderId="97" xfId="0" applyFont="1" applyFill="1" applyBorder="1" applyAlignment="1" applyProtection="1">
      <alignment horizontal="center"/>
    </xf>
    <xf numFmtId="0" fontId="10" fillId="0" borderId="36" xfId="0" applyFont="1" applyFill="1" applyBorder="1" applyAlignment="1" applyProtection="1">
      <alignment horizontal="center" vertical="center" wrapText="1"/>
    </xf>
    <xf numFmtId="0" fontId="10" fillId="0" borderId="7" xfId="0" applyFont="1" applyFill="1" applyBorder="1" applyAlignment="1" applyProtection="1">
      <alignment horizontal="center" vertical="center" wrapText="1"/>
    </xf>
    <xf numFmtId="0" fontId="10" fillId="0" borderId="53" xfId="0" applyFont="1" applyFill="1" applyBorder="1" applyAlignment="1" applyProtection="1">
      <alignment horizontal="center" wrapText="1"/>
    </xf>
    <xf numFmtId="0" fontId="10" fillId="0" borderId="54" xfId="0" applyFont="1" applyFill="1" applyBorder="1" applyAlignment="1" applyProtection="1">
      <alignment horizontal="center" wrapText="1"/>
    </xf>
    <xf numFmtId="0" fontId="10" fillId="0" borderId="19" xfId="0" applyFont="1" applyFill="1" applyBorder="1" applyAlignment="1" applyProtection="1">
      <alignment horizontal="center" vertical="center" wrapText="1"/>
    </xf>
    <xf numFmtId="0" fontId="10" fillId="0" borderId="45" xfId="0" applyFont="1" applyFill="1" applyBorder="1" applyAlignment="1" applyProtection="1">
      <alignment horizontal="center" vertical="center" wrapText="1"/>
    </xf>
    <xf numFmtId="0" fontId="10" fillId="0" borderId="21" xfId="0" applyFont="1" applyFill="1" applyBorder="1" applyAlignment="1" applyProtection="1">
      <alignment horizontal="center" vertical="center" wrapText="1"/>
    </xf>
    <xf numFmtId="0" fontId="10" fillId="0" borderId="48" xfId="0" applyFont="1" applyFill="1" applyBorder="1" applyAlignment="1" applyProtection="1">
      <alignment horizontal="center" vertical="center" wrapText="1"/>
    </xf>
    <xf numFmtId="0" fontId="10" fillId="0" borderId="53" xfId="0" applyFont="1" applyFill="1" applyBorder="1" applyAlignment="1" applyProtection="1">
      <alignment horizontal="center" vertical="center" wrapText="1"/>
    </xf>
    <xf numFmtId="0" fontId="10" fillId="0" borderId="54" xfId="0" applyFont="1" applyFill="1" applyBorder="1" applyAlignment="1" applyProtection="1">
      <alignment horizontal="center" vertical="center" wrapText="1"/>
    </xf>
    <xf numFmtId="0" fontId="10" fillId="0" borderId="19" xfId="0" applyFont="1" applyFill="1" applyBorder="1" applyAlignment="1" applyProtection="1">
      <alignment horizontal="center"/>
    </xf>
    <xf numFmtId="0" fontId="10" fillId="0" borderId="45" xfId="0" applyFont="1" applyFill="1" applyBorder="1" applyAlignment="1" applyProtection="1">
      <alignment horizontal="center"/>
    </xf>
    <xf numFmtId="0" fontId="10" fillId="0" borderId="21" xfId="0" applyFont="1" applyFill="1" applyBorder="1" applyAlignment="1" applyProtection="1">
      <alignment horizontal="center"/>
    </xf>
    <xf numFmtId="0" fontId="10" fillId="0" borderId="48" xfId="0" applyFont="1" applyFill="1" applyBorder="1" applyAlignment="1" applyProtection="1">
      <alignment horizontal="center"/>
    </xf>
    <xf numFmtId="0" fontId="10" fillId="0" borderId="53" xfId="0" applyFont="1" applyFill="1" applyBorder="1" applyAlignment="1" applyProtection="1">
      <alignment horizontal="center"/>
    </xf>
    <xf numFmtId="0" fontId="10" fillId="0" borderId="54" xfId="0" applyFont="1" applyFill="1" applyBorder="1" applyAlignment="1" applyProtection="1">
      <alignment horizontal="center"/>
    </xf>
    <xf numFmtId="0" fontId="12" fillId="0" borderId="32" xfId="0" applyFont="1" applyFill="1" applyBorder="1" applyAlignment="1" applyProtection="1">
      <alignment horizontal="center" vertical="center"/>
    </xf>
    <xf numFmtId="0" fontId="10" fillId="0" borderId="55" xfId="0" applyFont="1" applyFill="1" applyBorder="1" applyAlignment="1" applyProtection="1">
      <alignment horizontal="center" vertical="center" wrapText="1"/>
    </xf>
    <xf numFmtId="0" fontId="10" fillId="0" borderId="73" xfId="0" applyFont="1" applyFill="1" applyBorder="1" applyAlignment="1" applyProtection="1">
      <alignment horizontal="center" vertical="center" wrapText="1"/>
    </xf>
    <xf numFmtId="0" fontId="10" fillId="0" borderId="49" xfId="0" applyFont="1" applyFill="1" applyBorder="1" applyAlignment="1" applyProtection="1">
      <alignment horizontal="center" wrapText="1"/>
    </xf>
    <xf numFmtId="3" fontId="10" fillId="0" borderId="57" xfId="0" applyNumberFormat="1" applyFont="1" applyFill="1" applyBorder="1" applyAlignment="1" applyProtection="1">
      <alignment horizontal="center" vertical="center" wrapText="1"/>
    </xf>
    <xf numFmtId="3" fontId="10" fillId="0" borderId="8" xfId="0" applyNumberFormat="1" applyFont="1" applyFill="1" applyBorder="1" applyAlignment="1" applyProtection="1">
      <alignment horizontal="center" vertical="center" wrapText="1"/>
    </xf>
    <xf numFmtId="0" fontId="10" fillId="0" borderId="78" xfId="3" applyFont="1" applyFill="1" applyBorder="1" applyAlignment="1" applyProtection="1">
      <alignment horizontal="center" vertical="center"/>
    </xf>
    <xf numFmtId="0" fontId="10" fillId="0" borderId="59" xfId="3" applyFont="1" applyFill="1" applyBorder="1" applyAlignment="1" applyProtection="1">
      <alignment horizontal="center" vertical="center"/>
    </xf>
    <xf numFmtId="0" fontId="10" fillId="0" borderId="42" xfId="3" applyFont="1" applyFill="1" applyBorder="1" applyAlignment="1" applyProtection="1">
      <alignment horizontal="center" vertical="center"/>
    </xf>
    <xf numFmtId="0" fontId="12" fillId="16" borderId="80" xfId="3" applyFont="1" applyFill="1" applyBorder="1" applyAlignment="1" applyProtection="1">
      <alignment horizontal="center" vertical="center"/>
    </xf>
    <xf numFmtId="0" fontId="12" fillId="16" borderId="6" xfId="3" applyFont="1" applyFill="1" applyBorder="1" applyAlignment="1" applyProtection="1">
      <alignment horizontal="center" vertical="center"/>
    </xf>
    <xf numFmtId="0" fontId="12" fillId="16" borderId="27" xfId="3" applyFont="1" applyFill="1" applyBorder="1" applyAlignment="1" applyProtection="1">
      <alignment horizontal="center" vertical="center"/>
    </xf>
    <xf numFmtId="0" fontId="10" fillId="0" borderId="22" xfId="0" applyFont="1" applyFill="1" applyBorder="1" applyAlignment="1" applyProtection="1">
      <alignment horizontal="center" vertical="center" wrapText="1"/>
    </xf>
    <xf numFmtId="0" fontId="10" fillId="0" borderId="57" xfId="0" applyFont="1" applyFill="1" applyBorder="1" applyAlignment="1" applyProtection="1">
      <alignment horizontal="center" vertical="center" wrapText="1"/>
    </xf>
    <xf numFmtId="0" fontId="10" fillId="0" borderId="8" xfId="0" applyFont="1" applyFill="1" applyBorder="1" applyAlignment="1" applyProtection="1">
      <alignment horizontal="center" vertical="center" wrapText="1"/>
    </xf>
    <xf numFmtId="0" fontId="12" fillId="0" borderId="55" xfId="0" applyFont="1" applyFill="1" applyBorder="1" applyAlignment="1" applyProtection="1">
      <alignment horizontal="center" vertical="center" wrapText="1"/>
    </xf>
    <xf numFmtId="0" fontId="12" fillId="0" borderId="57" xfId="0" applyFont="1" applyFill="1" applyBorder="1" applyAlignment="1" applyProtection="1">
      <alignment horizontal="center" vertical="center" wrapText="1"/>
    </xf>
    <xf numFmtId="0" fontId="12" fillId="0" borderId="73" xfId="0" applyFont="1" applyFill="1" applyBorder="1" applyAlignment="1" applyProtection="1">
      <alignment horizontal="center" vertical="center" wrapText="1"/>
    </xf>
    <xf numFmtId="0" fontId="12" fillId="0" borderId="62" xfId="0" applyFont="1" applyFill="1" applyBorder="1" applyAlignment="1" applyProtection="1">
      <alignment horizontal="center" vertical="center" wrapText="1"/>
    </xf>
    <xf numFmtId="0" fontId="12" fillId="0" borderId="72" xfId="0" applyFont="1" applyFill="1" applyBorder="1" applyAlignment="1" applyProtection="1">
      <alignment horizontal="center" vertical="center" wrapText="1"/>
    </xf>
    <xf numFmtId="0" fontId="10" fillId="0" borderId="19" xfId="0" applyFont="1" applyFill="1" applyBorder="1" applyAlignment="1" applyProtection="1">
      <alignment horizontal="center" wrapText="1"/>
    </xf>
    <xf numFmtId="0" fontId="10" fillId="0" borderId="45" xfId="0" applyFont="1" applyFill="1" applyBorder="1" applyAlignment="1" applyProtection="1">
      <alignment horizontal="center" wrapText="1"/>
    </xf>
    <xf numFmtId="0" fontId="10" fillId="0" borderId="21" xfId="0" applyFont="1" applyFill="1" applyBorder="1" applyAlignment="1" applyProtection="1">
      <alignment horizontal="center" wrapText="1"/>
    </xf>
    <xf numFmtId="0" fontId="10" fillId="0" borderId="48" xfId="0" applyFont="1" applyFill="1" applyBorder="1" applyAlignment="1" applyProtection="1">
      <alignment horizontal="center" wrapText="1"/>
    </xf>
    <xf numFmtId="0" fontId="10" fillId="0" borderId="78" xfId="5" applyFont="1" applyFill="1" applyBorder="1" applyAlignment="1" applyProtection="1">
      <alignment horizontal="center" vertical="top"/>
    </xf>
    <xf numFmtId="0" fontId="10" fillId="0" borderId="59" xfId="5" applyFont="1" applyFill="1" applyBorder="1" applyAlignment="1" applyProtection="1">
      <alignment horizontal="center" vertical="top"/>
    </xf>
    <xf numFmtId="0" fontId="10" fillId="0" borderId="42" xfId="5" applyFont="1" applyFill="1" applyBorder="1" applyAlignment="1" applyProtection="1">
      <alignment horizontal="center" vertical="top"/>
    </xf>
    <xf numFmtId="0" fontId="10" fillId="0" borderId="78" xfId="5" applyFont="1" applyFill="1" applyBorder="1" applyAlignment="1" applyProtection="1">
      <alignment horizontal="center"/>
    </xf>
    <xf numFmtId="0" fontId="10" fillId="0" borderId="59" xfId="5" applyFont="1" applyFill="1" applyBorder="1" applyAlignment="1" applyProtection="1">
      <alignment horizontal="center"/>
    </xf>
    <xf numFmtId="0" fontId="10" fillId="0" borderId="42" xfId="5" applyFont="1" applyFill="1" applyBorder="1" applyAlignment="1" applyProtection="1">
      <alignment horizontal="center"/>
    </xf>
    <xf numFmtId="0" fontId="10" fillId="0" borderId="79" xfId="5" applyFont="1" applyFill="1" applyBorder="1" applyAlignment="1" applyProtection="1">
      <alignment horizontal="center"/>
    </xf>
    <xf numFmtId="0" fontId="10" fillId="0" borderId="77" xfId="5" applyFont="1" applyFill="1" applyBorder="1" applyAlignment="1" applyProtection="1">
      <alignment horizontal="center"/>
    </xf>
    <xf numFmtId="0" fontId="10" fillId="0" borderId="28" xfId="5" applyFont="1" applyFill="1" applyBorder="1" applyAlignment="1" applyProtection="1">
      <alignment horizontal="center"/>
    </xf>
    <xf numFmtId="0" fontId="10" fillId="0" borderId="107" xfId="0" applyFont="1" applyFill="1" applyBorder="1" applyAlignment="1" applyProtection="1">
      <alignment horizontal="center" wrapText="1"/>
    </xf>
    <xf numFmtId="0" fontId="10" fillId="0" borderId="74" xfId="0" applyFont="1" applyFill="1" applyBorder="1" applyAlignment="1" applyProtection="1">
      <alignment horizontal="center" wrapText="1"/>
    </xf>
    <xf numFmtId="0" fontId="12" fillId="0" borderId="19" xfId="3" applyFont="1" applyFill="1" applyBorder="1" applyAlignment="1" applyProtection="1">
      <alignment horizontal="center" vertical="center"/>
    </xf>
    <xf numFmtId="0" fontId="12" fillId="0" borderId="82" xfId="3" applyFont="1" applyFill="1" applyBorder="1" applyAlignment="1" applyProtection="1">
      <alignment horizontal="center" vertical="center"/>
    </xf>
    <xf numFmtId="0" fontId="12" fillId="0" borderId="53" xfId="3" applyFont="1" applyFill="1" applyBorder="1" applyAlignment="1" applyProtection="1">
      <alignment horizontal="center" vertical="center"/>
    </xf>
    <xf numFmtId="0" fontId="12" fillId="0" borderId="67" xfId="3" applyFont="1" applyFill="1" applyBorder="1" applyAlignment="1" applyProtection="1">
      <alignment horizontal="center" vertical="center"/>
    </xf>
    <xf numFmtId="0" fontId="10" fillId="0" borderId="80" xfId="3" applyFont="1" applyFill="1" applyBorder="1" applyAlignment="1" applyProtection="1">
      <alignment horizontal="center" wrapText="1"/>
    </xf>
    <xf numFmtId="0" fontId="10" fillId="0" borderId="27" xfId="3" applyFont="1" applyFill="1" applyBorder="1" applyAlignment="1" applyProtection="1">
      <alignment horizontal="center" wrapText="1"/>
    </xf>
  </cellXfs>
  <cellStyles count="15">
    <cellStyle name="Hyperlink" xfId="2" builtinId="8"/>
    <cellStyle name="Normal" xfId="0" builtinId="0"/>
    <cellStyle name="Normal 2" xfId="3"/>
    <cellStyle name="Normal 3" xfId="5"/>
    <cellStyle name="Normal 3 2" xfId="6"/>
    <cellStyle name="Normal 4" xfId="4"/>
    <cellStyle name="Normal 4 2" xfId="7"/>
    <cellStyle name="Normal 4 2 2" xfId="14"/>
    <cellStyle name="Normal 4 2 3" xfId="10"/>
    <cellStyle name="Normal 4 3" xfId="8"/>
    <cellStyle name="Normal 4 3 2" xfId="13"/>
    <cellStyle name="Normal 4 3 3" xfId="11"/>
    <cellStyle name="Normal 4 4" xfId="12"/>
    <cellStyle name="Normal 4 5" xfId="9"/>
    <cellStyle name="Normal_Generators" xfId="1"/>
  </cellStyles>
  <dxfs count="9">
    <dxf>
      <font>
        <color rgb="FF9C0006"/>
      </font>
      <fill>
        <patternFill>
          <bgColor rgb="FFFFC7CE"/>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1" defaultTableStyle="TableStyleMedium2" defaultPivotStyle="PivotStyleLight16">
    <tableStyle name="MySqlDefault" pivot="0" table="0" count="0"/>
  </tableStyles>
  <colors>
    <indexedColors>
      <rgbColor rgb="00000000"/>
      <rgbColor rgb="00FFFFFF"/>
      <rgbColor rgb="00FF0000"/>
      <rgbColor rgb="0000FF00"/>
      <rgbColor rgb="000000FF"/>
      <rgbColor rgb="00FFFF00"/>
      <rgbColor rgb="00FF00FF"/>
      <rgbColor rgb="0000FFFF"/>
      <rgbColor rgb="00EAEAEA"/>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7F7F7"/>
      <color rgb="FFFFFF99"/>
      <color rgb="FFF2F7FC"/>
      <color rgb="FFE0EBF8"/>
      <color rgb="FFEAE7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jpeg"/></Relationships>
</file>

<file path=xl/drawings/_rels/drawing7.xml.rels><?xml version="1.0" encoding="UTF-8" standalone="yes"?>
<Relationships xmlns="http://schemas.openxmlformats.org/package/2006/relationships"><Relationship Id="rId1" Type="http://schemas.openxmlformats.org/officeDocument/2006/relationships/image" Target="../media/image5.jpeg"/></Relationships>
</file>

<file path=xl/drawings/_rels/drawing8.xml.rels><?xml version="1.0" encoding="UTF-8" standalone="yes"?>
<Relationships xmlns="http://schemas.openxmlformats.org/package/2006/relationships"><Relationship Id="rId1" Type="http://schemas.openxmlformats.org/officeDocument/2006/relationships/image" Target="../media/image6.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0</xdr:row>
      <xdr:rowOff>66675</xdr:rowOff>
    </xdr:from>
    <xdr:to>
      <xdr:col>1</xdr:col>
      <xdr:colOff>585678</xdr:colOff>
      <xdr:row>2</xdr:row>
      <xdr:rowOff>114300</xdr:rowOff>
    </xdr:to>
    <xdr:pic>
      <xdr:nvPicPr>
        <xdr:cNvPr id="3" name="Picture 16" descr="adeq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66675"/>
          <a:ext cx="1185753"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123825</xdr:colOff>
      <xdr:row>0</xdr:row>
      <xdr:rowOff>66675</xdr:rowOff>
    </xdr:from>
    <xdr:to>
      <xdr:col>1</xdr:col>
      <xdr:colOff>585678</xdr:colOff>
      <xdr:row>2</xdr:row>
      <xdr:rowOff>114300</xdr:rowOff>
    </xdr:to>
    <xdr:pic>
      <xdr:nvPicPr>
        <xdr:cNvPr id="3" name="Picture 16" descr="adeq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66675"/>
          <a:ext cx="1185753"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123825</xdr:colOff>
      <xdr:row>0</xdr:row>
      <xdr:rowOff>66675</xdr:rowOff>
    </xdr:from>
    <xdr:to>
      <xdr:col>1</xdr:col>
      <xdr:colOff>585678</xdr:colOff>
      <xdr:row>2</xdr:row>
      <xdr:rowOff>114300</xdr:rowOff>
    </xdr:to>
    <xdr:pic>
      <xdr:nvPicPr>
        <xdr:cNvPr id="3" name="Picture 16" descr="adeq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66675"/>
          <a:ext cx="1185753"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123825</xdr:colOff>
      <xdr:row>0</xdr:row>
      <xdr:rowOff>66675</xdr:rowOff>
    </xdr:from>
    <xdr:to>
      <xdr:col>1</xdr:col>
      <xdr:colOff>585678</xdr:colOff>
      <xdr:row>2</xdr:row>
      <xdr:rowOff>114300</xdr:rowOff>
    </xdr:to>
    <xdr:pic>
      <xdr:nvPicPr>
        <xdr:cNvPr id="5203" name="Picture 16" descr="adeq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66675"/>
          <a:ext cx="1185753"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6</xdr:col>
          <xdr:colOff>38100</xdr:colOff>
          <xdr:row>9</xdr:row>
          <xdr:rowOff>9525</xdr:rowOff>
        </xdr:from>
        <xdr:to>
          <xdr:col>8</xdr:col>
          <xdr:colOff>523875</xdr:colOff>
          <xdr:row>11</xdr:row>
          <xdr:rowOff>104775</xdr:rowOff>
        </xdr:to>
        <xdr:sp macro="" textlink="">
          <xdr:nvSpPr>
            <xdr:cNvPr id="5228" name="Group Box 108" hidden="1">
              <a:extLst>
                <a:ext uri="{63B3BB69-23CF-44E3-9099-C40C66FF867C}">
                  <a14:compatExt spid="_x0000_s522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108</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9</xdr:row>
          <xdr:rowOff>19050</xdr:rowOff>
        </xdr:from>
        <xdr:to>
          <xdr:col>8</xdr:col>
          <xdr:colOff>428625</xdr:colOff>
          <xdr:row>12</xdr:row>
          <xdr:rowOff>0</xdr:rowOff>
        </xdr:to>
        <xdr:sp macro="" textlink="">
          <xdr:nvSpPr>
            <xdr:cNvPr id="5237" name="Group Box 117" hidden="1">
              <a:extLst>
                <a:ext uri="{63B3BB69-23CF-44E3-9099-C40C66FF867C}">
                  <a14:compatExt spid="_x0000_s523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117</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514350</xdr:colOff>
          <xdr:row>15</xdr:row>
          <xdr:rowOff>0</xdr:rowOff>
        </xdr:from>
        <xdr:to>
          <xdr:col>1</xdr:col>
          <xdr:colOff>38100</xdr:colOff>
          <xdr:row>16</xdr:row>
          <xdr:rowOff>38100</xdr:rowOff>
        </xdr:to>
        <xdr:sp macro="" textlink="">
          <xdr:nvSpPr>
            <xdr:cNvPr id="5268" name="Check Box 148" hidden="1">
              <a:extLst>
                <a:ext uri="{63B3BB69-23CF-44E3-9099-C40C66FF867C}">
                  <a14:compatExt spid="_x0000_s5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514350</xdr:colOff>
          <xdr:row>16</xdr:row>
          <xdr:rowOff>0</xdr:rowOff>
        </xdr:from>
        <xdr:to>
          <xdr:col>1</xdr:col>
          <xdr:colOff>38100</xdr:colOff>
          <xdr:row>17</xdr:row>
          <xdr:rowOff>38100</xdr:rowOff>
        </xdr:to>
        <xdr:sp macro="" textlink="">
          <xdr:nvSpPr>
            <xdr:cNvPr id="5269" name="Check Box 149" hidden="1">
              <a:extLst>
                <a:ext uri="{63B3BB69-23CF-44E3-9099-C40C66FF867C}">
                  <a14:compatExt spid="_x0000_s5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514350</xdr:colOff>
          <xdr:row>17</xdr:row>
          <xdr:rowOff>0</xdr:rowOff>
        </xdr:from>
        <xdr:to>
          <xdr:col>1</xdr:col>
          <xdr:colOff>38100</xdr:colOff>
          <xdr:row>18</xdr:row>
          <xdr:rowOff>38100</xdr:rowOff>
        </xdr:to>
        <xdr:sp macro="" textlink="">
          <xdr:nvSpPr>
            <xdr:cNvPr id="5270" name="Check Box 150" hidden="1">
              <a:extLst>
                <a:ext uri="{63B3BB69-23CF-44E3-9099-C40C66FF867C}">
                  <a14:compatExt spid="_x0000_s5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514350</xdr:colOff>
          <xdr:row>15</xdr:row>
          <xdr:rowOff>0</xdr:rowOff>
        </xdr:from>
        <xdr:to>
          <xdr:col>4</xdr:col>
          <xdr:colOff>38100</xdr:colOff>
          <xdr:row>16</xdr:row>
          <xdr:rowOff>38100</xdr:rowOff>
        </xdr:to>
        <xdr:sp macro="" textlink="">
          <xdr:nvSpPr>
            <xdr:cNvPr id="5271" name="Check Box 151" hidden="1">
              <a:extLst>
                <a:ext uri="{63B3BB69-23CF-44E3-9099-C40C66FF867C}">
                  <a14:compatExt spid="_x0000_s5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514350</xdr:colOff>
          <xdr:row>15</xdr:row>
          <xdr:rowOff>161925</xdr:rowOff>
        </xdr:from>
        <xdr:to>
          <xdr:col>4</xdr:col>
          <xdr:colOff>38100</xdr:colOff>
          <xdr:row>17</xdr:row>
          <xdr:rowOff>28575</xdr:rowOff>
        </xdr:to>
        <xdr:sp macro="" textlink="">
          <xdr:nvSpPr>
            <xdr:cNvPr id="5272" name="Check Box 152" hidden="1">
              <a:extLst>
                <a:ext uri="{63B3BB69-23CF-44E3-9099-C40C66FF867C}">
                  <a14:compatExt spid="_x0000_s5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514350</xdr:colOff>
          <xdr:row>16</xdr:row>
          <xdr:rowOff>161925</xdr:rowOff>
        </xdr:from>
        <xdr:to>
          <xdr:col>4</xdr:col>
          <xdr:colOff>38100</xdr:colOff>
          <xdr:row>18</xdr:row>
          <xdr:rowOff>28575</xdr:rowOff>
        </xdr:to>
        <xdr:sp macro="" textlink="">
          <xdr:nvSpPr>
            <xdr:cNvPr id="5273" name="Check Box 153" hidden="1">
              <a:extLst>
                <a:ext uri="{63B3BB69-23CF-44E3-9099-C40C66FF867C}">
                  <a14:compatExt spid="_x0000_s5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523875</xdr:colOff>
          <xdr:row>15</xdr:row>
          <xdr:rowOff>0</xdr:rowOff>
        </xdr:from>
        <xdr:to>
          <xdr:col>7</xdr:col>
          <xdr:colOff>47625</xdr:colOff>
          <xdr:row>16</xdr:row>
          <xdr:rowOff>38100</xdr:rowOff>
        </xdr:to>
        <xdr:sp macro="" textlink="">
          <xdr:nvSpPr>
            <xdr:cNvPr id="5274" name="Check Box 154" hidden="1">
              <a:extLst>
                <a:ext uri="{63B3BB69-23CF-44E3-9099-C40C66FF867C}">
                  <a14:compatExt spid="_x0000_s5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523875</xdr:colOff>
          <xdr:row>15</xdr:row>
          <xdr:rowOff>161925</xdr:rowOff>
        </xdr:from>
        <xdr:to>
          <xdr:col>7</xdr:col>
          <xdr:colOff>47625</xdr:colOff>
          <xdr:row>17</xdr:row>
          <xdr:rowOff>28575</xdr:rowOff>
        </xdr:to>
        <xdr:sp macro="" textlink="">
          <xdr:nvSpPr>
            <xdr:cNvPr id="5275" name="Check Box 155" hidden="1">
              <a:extLst>
                <a:ext uri="{63B3BB69-23CF-44E3-9099-C40C66FF867C}">
                  <a14:compatExt spid="_x0000_s5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123825</xdr:colOff>
      <xdr:row>0</xdr:row>
      <xdr:rowOff>66675</xdr:rowOff>
    </xdr:from>
    <xdr:to>
      <xdr:col>1</xdr:col>
      <xdr:colOff>557103</xdr:colOff>
      <xdr:row>2</xdr:row>
      <xdr:rowOff>114300</xdr:rowOff>
    </xdr:to>
    <xdr:pic>
      <xdr:nvPicPr>
        <xdr:cNvPr id="3" name="Picture 16" descr="adeq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66675"/>
          <a:ext cx="1185753"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123825</xdr:colOff>
      <xdr:row>0</xdr:row>
      <xdr:rowOff>66675</xdr:rowOff>
    </xdr:from>
    <xdr:to>
      <xdr:col>1</xdr:col>
      <xdr:colOff>538053</xdr:colOff>
      <xdr:row>2</xdr:row>
      <xdr:rowOff>114300</xdr:rowOff>
    </xdr:to>
    <xdr:pic>
      <xdr:nvPicPr>
        <xdr:cNvPr id="3" name="Picture 16" descr="adeq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66675"/>
          <a:ext cx="1185753"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123825</xdr:colOff>
      <xdr:row>0</xdr:row>
      <xdr:rowOff>66675</xdr:rowOff>
    </xdr:from>
    <xdr:to>
      <xdr:col>1</xdr:col>
      <xdr:colOff>499953</xdr:colOff>
      <xdr:row>2</xdr:row>
      <xdr:rowOff>114300</xdr:rowOff>
    </xdr:to>
    <xdr:pic>
      <xdr:nvPicPr>
        <xdr:cNvPr id="3" name="Picture 16" descr="adeq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66675"/>
          <a:ext cx="1185753"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123825</xdr:colOff>
      <xdr:row>0</xdr:row>
      <xdr:rowOff>66675</xdr:rowOff>
    </xdr:from>
    <xdr:to>
      <xdr:col>1</xdr:col>
      <xdr:colOff>499953</xdr:colOff>
      <xdr:row>2</xdr:row>
      <xdr:rowOff>114300</xdr:rowOff>
    </xdr:to>
    <xdr:pic>
      <xdr:nvPicPr>
        <xdr:cNvPr id="3" name="Picture 16" descr="adeq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66675"/>
          <a:ext cx="1185753"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123825</xdr:colOff>
      <xdr:row>0</xdr:row>
      <xdr:rowOff>66675</xdr:rowOff>
    </xdr:from>
    <xdr:to>
      <xdr:col>1</xdr:col>
      <xdr:colOff>499953</xdr:colOff>
      <xdr:row>2</xdr:row>
      <xdr:rowOff>114300</xdr:rowOff>
    </xdr:to>
    <xdr:pic>
      <xdr:nvPicPr>
        <xdr:cNvPr id="3" name="Picture 16" descr="adeq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66675"/>
          <a:ext cx="1185753"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123825</xdr:colOff>
      <xdr:row>0</xdr:row>
      <xdr:rowOff>66675</xdr:rowOff>
    </xdr:from>
    <xdr:to>
      <xdr:col>1</xdr:col>
      <xdr:colOff>528528</xdr:colOff>
      <xdr:row>2</xdr:row>
      <xdr:rowOff>114300</xdr:rowOff>
    </xdr:to>
    <xdr:pic>
      <xdr:nvPicPr>
        <xdr:cNvPr id="3" name="Picture 16" descr="adeq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66675"/>
          <a:ext cx="1185753"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123825</xdr:colOff>
      <xdr:row>0</xdr:row>
      <xdr:rowOff>66675</xdr:rowOff>
    </xdr:from>
    <xdr:to>
      <xdr:col>1</xdr:col>
      <xdr:colOff>499953</xdr:colOff>
      <xdr:row>2</xdr:row>
      <xdr:rowOff>114300</xdr:rowOff>
    </xdr:to>
    <xdr:pic>
      <xdr:nvPicPr>
        <xdr:cNvPr id="3" name="Picture 16" descr="adeq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66675"/>
          <a:ext cx="1185753"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EmissionInventory@azdeq.gov"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www.epa.gov/ttn/chief/ap42/ch02/final/c02s01.pdf" TargetMode="External"/><Relationship Id="rId1" Type="http://schemas.openxmlformats.org/officeDocument/2006/relationships/hyperlink" Target="http://www.epa.gov/ttn/chief/ap42/ch09/final/c9s07.pdf" TargetMode="External"/><Relationship Id="rId5" Type="http://schemas.openxmlformats.org/officeDocument/2006/relationships/comments" Target="../comments12.xml"/><Relationship Id="rId4" Type="http://schemas.openxmlformats.org/officeDocument/2006/relationships/vmlDrawing" Target="../drawings/vmlDrawing12.vml"/></Relationships>
</file>

<file path=xl/worksheets/_rels/sheet13.xml.rels><?xml version="1.0" encoding="UTF-8" standalone="yes"?>
<Relationships xmlns="http://schemas.openxmlformats.org/package/2006/relationships"><Relationship Id="rId3" Type="http://schemas.openxmlformats.org/officeDocument/2006/relationships/hyperlink" Target="http://www.epa.gov/ttn/atw/pollutants/atwsmod.html" TargetMode="External"/><Relationship Id="rId2" Type="http://schemas.openxmlformats.org/officeDocument/2006/relationships/hyperlink" Target="http://www.epa.gov/ttn/atw/pollutants/atwsmod.html" TargetMode="External"/><Relationship Id="rId1" Type="http://schemas.openxmlformats.org/officeDocument/2006/relationships/hyperlink" Target="http://www.epa.gov/ttn/atw/pollutants/atwsmod.html" TargetMode="External"/><Relationship Id="rId4"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C000"/>
  </sheetPr>
  <dimension ref="A1:K247"/>
  <sheetViews>
    <sheetView topLeftCell="A16" zoomScaleNormal="100" workbookViewId="0">
      <selection activeCell="H4" sqref="H4"/>
    </sheetView>
  </sheetViews>
  <sheetFormatPr defaultRowHeight="12.75" x14ac:dyDescent="0.2"/>
  <cols>
    <col min="1" max="9" width="10" style="9" customWidth="1"/>
    <col min="10" max="16384" width="9.140625" style="9"/>
  </cols>
  <sheetData>
    <row r="1" spans="1:9" ht="13.5" customHeight="1" x14ac:dyDescent="0.2">
      <c r="A1" s="31"/>
      <c r="B1" s="31"/>
      <c r="C1" s="569" t="s">
        <v>7</v>
      </c>
      <c r="D1" s="569"/>
      <c r="E1" s="569"/>
      <c r="F1" s="569"/>
      <c r="G1" s="569"/>
      <c r="H1" s="565">
        <v>2020</v>
      </c>
      <c r="I1" s="565"/>
    </row>
    <row r="2" spans="1:9" ht="13.5" customHeight="1" x14ac:dyDescent="0.2">
      <c r="A2" s="31"/>
      <c r="B2" s="31"/>
      <c r="C2" s="569"/>
      <c r="D2" s="569"/>
      <c r="E2" s="569"/>
      <c r="F2" s="569"/>
      <c r="G2" s="569"/>
      <c r="H2" s="565"/>
      <c r="I2" s="565"/>
    </row>
    <row r="3" spans="1:9" ht="13.5" customHeight="1" x14ac:dyDescent="0.2">
      <c r="A3" s="31"/>
      <c r="B3" s="31"/>
      <c r="C3" s="566" t="s">
        <v>642</v>
      </c>
      <c r="D3" s="566"/>
      <c r="E3" s="566"/>
      <c r="F3" s="566"/>
      <c r="G3" s="566"/>
      <c r="H3" s="565"/>
      <c r="I3" s="565"/>
    </row>
    <row r="4" spans="1:9" ht="13.5" customHeight="1" x14ac:dyDescent="0.2">
      <c r="C4" s="566"/>
      <c r="D4" s="566"/>
      <c r="E4" s="566"/>
      <c r="F4" s="566"/>
      <c r="G4" s="566"/>
      <c r="H4" s="296"/>
      <c r="I4" s="296"/>
    </row>
    <row r="5" spans="1:9" ht="13.5" customHeight="1" x14ac:dyDescent="0.2">
      <c r="A5" s="539" t="s">
        <v>643</v>
      </c>
      <c r="B5" s="539"/>
      <c r="C5" s="539"/>
      <c r="D5" s="539"/>
      <c r="E5" s="539"/>
      <c r="F5" s="539"/>
      <c r="G5" s="539"/>
      <c r="H5" s="539"/>
      <c r="I5" s="539"/>
    </row>
    <row r="6" spans="1:9" ht="13.5" customHeight="1" x14ac:dyDescent="0.2">
      <c r="A6" s="539"/>
      <c r="B6" s="539"/>
      <c r="C6" s="539"/>
      <c r="D6" s="539"/>
      <c r="E6" s="539"/>
      <c r="F6" s="539"/>
      <c r="G6" s="539"/>
      <c r="H6" s="539"/>
      <c r="I6" s="539"/>
    </row>
    <row r="7" spans="1:9" ht="13.5" customHeight="1" x14ac:dyDescent="0.2">
      <c r="A7" s="539"/>
      <c r="B7" s="539"/>
      <c r="C7" s="539"/>
      <c r="D7" s="539"/>
      <c r="E7" s="539"/>
      <c r="F7" s="539"/>
      <c r="G7" s="539"/>
      <c r="H7" s="539"/>
      <c r="I7" s="539"/>
    </row>
    <row r="8" spans="1:9" ht="13.5" customHeight="1" x14ac:dyDescent="0.2">
      <c r="A8" s="539"/>
      <c r="B8" s="539"/>
      <c r="C8" s="539"/>
      <c r="D8" s="539"/>
      <c r="E8" s="539"/>
      <c r="F8" s="539"/>
      <c r="G8" s="539"/>
      <c r="H8" s="539"/>
      <c r="I8" s="539"/>
    </row>
    <row r="9" spans="1:9" ht="13.5" customHeight="1" x14ac:dyDescent="0.2">
      <c r="A9" s="539" t="s">
        <v>579</v>
      </c>
      <c r="B9" s="539"/>
      <c r="C9" s="539"/>
      <c r="D9" s="539"/>
      <c r="E9" s="539"/>
      <c r="F9" s="539"/>
      <c r="G9" s="539"/>
      <c r="H9" s="539"/>
      <c r="I9" s="539"/>
    </row>
    <row r="10" spans="1:9" ht="13.5" customHeight="1" x14ac:dyDescent="0.2">
      <c r="A10" s="539"/>
      <c r="B10" s="539"/>
      <c r="C10" s="539"/>
      <c r="D10" s="539"/>
      <c r="E10" s="539"/>
      <c r="F10" s="539"/>
      <c r="G10" s="539"/>
      <c r="H10" s="539"/>
      <c r="I10" s="539"/>
    </row>
    <row r="11" spans="1:9" ht="13.5" customHeight="1" x14ac:dyDescent="0.2">
      <c r="A11" s="539" t="s">
        <v>531</v>
      </c>
      <c r="B11" s="539"/>
      <c r="C11" s="539"/>
      <c r="D11" s="539"/>
      <c r="E11" s="539"/>
      <c r="F11" s="539"/>
      <c r="G11" s="539"/>
      <c r="H11" s="539"/>
      <c r="I11" s="539"/>
    </row>
    <row r="12" spans="1:9" ht="13.5" customHeight="1" x14ac:dyDescent="0.2">
      <c r="A12" s="547" t="s">
        <v>685</v>
      </c>
      <c r="B12" s="547"/>
      <c r="C12" s="547"/>
      <c r="D12" s="547"/>
      <c r="E12" s="547"/>
      <c r="F12" s="547"/>
      <c r="G12" s="547"/>
      <c r="H12" s="547"/>
      <c r="I12" s="547"/>
    </row>
    <row r="13" spans="1:9" ht="13.5" customHeight="1" x14ac:dyDescent="0.2">
      <c r="A13" s="539" t="s">
        <v>734</v>
      </c>
      <c r="B13" s="539"/>
      <c r="C13" s="539"/>
      <c r="D13" s="539"/>
      <c r="E13" s="539"/>
      <c r="F13" s="539"/>
      <c r="G13" s="539"/>
      <c r="H13" s="539"/>
      <c r="I13" s="539"/>
    </row>
    <row r="14" spans="1:9" ht="13.5" customHeight="1" x14ac:dyDescent="0.2">
      <c r="A14" s="539"/>
      <c r="B14" s="539"/>
      <c r="C14" s="539"/>
      <c r="D14" s="539"/>
      <c r="E14" s="539"/>
      <c r="F14" s="539"/>
      <c r="G14" s="539"/>
      <c r="H14" s="539"/>
      <c r="I14" s="539"/>
    </row>
    <row r="15" spans="1:9" ht="13.5" customHeight="1" thickBot="1" x14ac:dyDescent="0.25">
      <c r="A15" s="550"/>
      <c r="B15" s="550"/>
      <c r="C15" s="550"/>
      <c r="D15" s="550"/>
      <c r="E15" s="550"/>
      <c r="F15" s="550"/>
      <c r="G15" s="550"/>
      <c r="H15" s="550"/>
      <c r="I15" s="550"/>
    </row>
    <row r="16" spans="1:9" ht="13.5" customHeight="1" x14ac:dyDescent="0.2">
      <c r="A16" s="567" t="s">
        <v>255</v>
      </c>
      <c r="B16" s="568"/>
      <c r="C16" s="252" t="s">
        <v>609</v>
      </c>
      <c r="D16" s="253"/>
      <c r="E16" s="253"/>
      <c r="F16" s="253"/>
      <c r="G16" s="253"/>
      <c r="H16" s="253"/>
      <c r="I16" s="254"/>
    </row>
    <row r="17" spans="1:9" ht="13.5" customHeight="1" x14ac:dyDescent="0.2">
      <c r="A17" s="538" t="s">
        <v>479</v>
      </c>
      <c r="B17" s="539"/>
      <c r="C17" s="539"/>
      <c r="D17" s="539"/>
      <c r="E17" s="539"/>
      <c r="F17" s="539"/>
      <c r="G17" s="539"/>
      <c r="H17" s="539"/>
      <c r="I17" s="540"/>
    </row>
    <row r="18" spans="1:9" ht="13.5" customHeight="1" x14ac:dyDescent="0.2">
      <c r="A18" s="538"/>
      <c r="B18" s="539"/>
      <c r="C18" s="539"/>
      <c r="D18" s="539"/>
      <c r="E18" s="539"/>
      <c r="F18" s="539"/>
      <c r="G18" s="539"/>
      <c r="H18" s="539"/>
      <c r="I18" s="540"/>
    </row>
    <row r="19" spans="1:9" ht="13.5" customHeight="1" x14ac:dyDescent="0.2">
      <c r="A19" s="538" t="s">
        <v>686</v>
      </c>
      <c r="B19" s="539"/>
      <c r="C19" s="539"/>
      <c r="D19" s="539"/>
      <c r="E19" s="539"/>
      <c r="F19" s="539"/>
      <c r="G19" s="539"/>
      <c r="H19" s="539"/>
      <c r="I19" s="540"/>
    </row>
    <row r="20" spans="1:9" ht="13.5" customHeight="1" thickBot="1" x14ac:dyDescent="0.25">
      <c r="A20" s="549"/>
      <c r="B20" s="550"/>
      <c r="C20" s="550"/>
      <c r="D20" s="550"/>
      <c r="E20" s="550"/>
      <c r="F20" s="550"/>
      <c r="G20" s="550"/>
      <c r="H20" s="550"/>
      <c r="I20" s="551"/>
    </row>
    <row r="21" spans="1:9" ht="13.5" customHeight="1" thickBot="1" x14ac:dyDescent="0.25">
      <c r="A21" s="29"/>
      <c r="B21" s="29"/>
      <c r="C21" s="294"/>
      <c r="D21" s="294"/>
      <c r="E21" s="294"/>
      <c r="F21" s="294"/>
      <c r="G21" s="294"/>
      <c r="H21" s="294"/>
      <c r="I21" s="294"/>
    </row>
    <row r="22" spans="1:9" ht="13.5" customHeight="1" x14ac:dyDescent="0.2">
      <c r="A22" s="567" t="s">
        <v>257</v>
      </c>
      <c r="B22" s="568"/>
      <c r="C22" s="255" t="s">
        <v>635</v>
      </c>
      <c r="D22" s="253"/>
      <c r="E22" s="253"/>
      <c r="F22" s="253"/>
      <c r="G22" s="253"/>
      <c r="H22" s="253"/>
      <c r="I22" s="254"/>
    </row>
    <row r="23" spans="1:9" ht="13.5" customHeight="1" x14ac:dyDescent="0.2">
      <c r="A23" s="538" t="s">
        <v>638</v>
      </c>
      <c r="B23" s="539"/>
      <c r="C23" s="539"/>
      <c r="D23" s="539"/>
      <c r="E23" s="539"/>
      <c r="F23" s="539"/>
      <c r="G23" s="539"/>
      <c r="H23" s="539"/>
      <c r="I23" s="540"/>
    </row>
    <row r="24" spans="1:9" ht="13.5" customHeight="1" x14ac:dyDescent="0.2">
      <c r="A24" s="538" t="s">
        <v>258</v>
      </c>
      <c r="B24" s="539"/>
      <c r="C24" s="539"/>
      <c r="D24" s="539"/>
      <c r="E24" s="539"/>
      <c r="F24" s="539"/>
      <c r="G24" s="539"/>
      <c r="H24" s="539"/>
      <c r="I24" s="540"/>
    </row>
    <row r="25" spans="1:9" ht="13.5" customHeight="1" x14ac:dyDescent="0.2">
      <c r="A25" s="538"/>
      <c r="B25" s="539"/>
      <c r="C25" s="539"/>
      <c r="D25" s="539"/>
      <c r="E25" s="539"/>
      <c r="F25" s="539"/>
      <c r="G25" s="539"/>
      <c r="H25" s="539"/>
      <c r="I25" s="540"/>
    </row>
    <row r="26" spans="1:9" ht="13.5" customHeight="1" x14ac:dyDescent="0.2">
      <c r="A26" s="538" t="s">
        <v>713</v>
      </c>
      <c r="B26" s="539"/>
      <c r="C26" s="539"/>
      <c r="D26" s="539"/>
      <c r="E26" s="539"/>
      <c r="F26" s="539"/>
      <c r="G26" s="539"/>
      <c r="H26" s="539"/>
      <c r="I26" s="540"/>
    </row>
    <row r="27" spans="1:9" ht="13.5" customHeight="1" thickBot="1" x14ac:dyDescent="0.25">
      <c r="A27" s="549"/>
      <c r="B27" s="550"/>
      <c r="C27" s="550"/>
      <c r="D27" s="550"/>
      <c r="E27" s="550"/>
      <c r="F27" s="550"/>
      <c r="G27" s="550"/>
      <c r="H27" s="550"/>
      <c r="I27" s="551"/>
    </row>
    <row r="28" spans="1:9" ht="13.5" customHeight="1" thickBot="1" x14ac:dyDescent="0.25">
      <c r="A28" s="30"/>
      <c r="B28" s="30"/>
      <c r="C28" s="294"/>
      <c r="D28" s="294"/>
      <c r="E28" s="294"/>
      <c r="F28" s="294"/>
      <c r="G28" s="294"/>
      <c r="H28" s="294"/>
      <c r="I28" s="294"/>
    </row>
    <row r="29" spans="1:9" ht="13.5" customHeight="1" x14ac:dyDescent="0.2">
      <c r="A29" s="567" t="s">
        <v>262</v>
      </c>
      <c r="B29" s="568"/>
      <c r="C29" s="255" t="s">
        <v>263</v>
      </c>
      <c r="D29" s="256"/>
      <c r="E29" s="256"/>
      <c r="F29" s="256"/>
      <c r="G29" s="256"/>
      <c r="H29" s="256"/>
      <c r="I29" s="257"/>
    </row>
    <row r="30" spans="1:9" ht="13.5" customHeight="1" x14ac:dyDescent="0.2">
      <c r="A30" s="538" t="s">
        <v>541</v>
      </c>
      <c r="B30" s="539"/>
      <c r="C30" s="539"/>
      <c r="D30" s="539"/>
      <c r="E30" s="539"/>
      <c r="F30" s="539"/>
      <c r="G30" s="539"/>
      <c r="H30" s="539"/>
      <c r="I30" s="540"/>
    </row>
    <row r="31" spans="1:9" ht="13.5" customHeight="1" thickBot="1" x14ac:dyDescent="0.25">
      <c r="A31" s="549" t="s">
        <v>530</v>
      </c>
      <c r="B31" s="550"/>
      <c r="C31" s="550"/>
      <c r="D31" s="550"/>
      <c r="E31" s="550"/>
      <c r="F31" s="550"/>
      <c r="G31" s="550"/>
      <c r="H31" s="550"/>
      <c r="I31" s="551"/>
    </row>
    <row r="32" spans="1:9" ht="13.5" customHeight="1" thickBot="1" x14ac:dyDescent="0.25">
      <c r="A32" s="30"/>
      <c r="B32" s="30"/>
      <c r="C32" s="294"/>
      <c r="D32" s="294"/>
      <c r="E32" s="294"/>
      <c r="F32" s="294"/>
      <c r="G32" s="294"/>
      <c r="H32" s="294"/>
      <c r="I32" s="294"/>
    </row>
    <row r="33" spans="1:9" ht="13.5" customHeight="1" x14ac:dyDescent="0.2">
      <c r="A33" s="567" t="s">
        <v>264</v>
      </c>
      <c r="B33" s="568"/>
      <c r="C33" s="255" t="s">
        <v>636</v>
      </c>
      <c r="D33" s="256"/>
      <c r="E33" s="256"/>
      <c r="F33" s="256"/>
      <c r="G33" s="256"/>
      <c r="H33" s="256"/>
      <c r="I33" s="257"/>
    </row>
    <row r="34" spans="1:9" ht="13.5" customHeight="1" x14ac:dyDescent="0.2">
      <c r="A34" s="546" t="s">
        <v>706</v>
      </c>
      <c r="B34" s="547"/>
      <c r="C34" s="547"/>
      <c r="D34" s="547"/>
      <c r="E34" s="547"/>
      <c r="F34" s="547"/>
      <c r="G34" s="547"/>
      <c r="H34" s="547"/>
      <c r="I34" s="548"/>
    </row>
    <row r="35" spans="1:9" ht="13.5" customHeight="1" x14ac:dyDescent="0.2">
      <c r="A35" s="546" t="s">
        <v>707</v>
      </c>
      <c r="B35" s="547"/>
      <c r="C35" s="547"/>
      <c r="D35" s="547"/>
      <c r="E35" s="547"/>
      <c r="F35" s="547"/>
      <c r="G35" s="547"/>
      <c r="H35" s="547"/>
      <c r="I35" s="548"/>
    </row>
    <row r="36" spans="1:9" ht="13.5" customHeight="1" x14ac:dyDescent="0.2">
      <c r="A36" s="538" t="s">
        <v>460</v>
      </c>
      <c r="B36" s="539"/>
      <c r="C36" s="539"/>
      <c r="D36" s="539"/>
      <c r="E36" s="539"/>
      <c r="F36" s="539"/>
      <c r="G36" s="539"/>
      <c r="H36" s="539"/>
      <c r="I36" s="540"/>
    </row>
    <row r="37" spans="1:9" ht="13.5" customHeight="1" x14ac:dyDescent="0.2">
      <c r="A37" s="538"/>
      <c r="B37" s="539"/>
      <c r="C37" s="539"/>
      <c r="D37" s="539"/>
      <c r="E37" s="539"/>
      <c r="F37" s="539"/>
      <c r="G37" s="539"/>
      <c r="H37" s="539"/>
      <c r="I37" s="540"/>
    </row>
    <row r="38" spans="1:9" ht="13.5" customHeight="1" x14ac:dyDescent="0.2">
      <c r="A38" s="538" t="s">
        <v>467</v>
      </c>
      <c r="B38" s="539"/>
      <c r="C38" s="539"/>
      <c r="D38" s="539"/>
      <c r="E38" s="539"/>
      <c r="F38" s="539"/>
      <c r="G38" s="539"/>
      <c r="H38" s="539"/>
      <c r="I38" s="540"/>
    </row>
    <row r="39" spans="1:9" ht="13.5" customHeight="1" thickBot="1" x14ac:dyDescent="0.25">
      <c r="A39" s="549"/>
      <c r="B39" s="550"/>
      <c r="C39" s="550"/>
      <c r="D39" s="550"/>
      <c r="E39" s="550"/>
      <c r="F39" s="550"/>
      <c r="G39" s="550"/>
      <c r="H39" s="550"/>
      <c r="I39" s="551"/>
    </row>
    <row r="40" spans="1:9" ht="13.5" customHeight="1" thickBot="1" x14ac:dyDescent="0.25">
      <c r="A40" s="24"/>
      <c r="B40" s="24"/>
      <c r="C40" s="295"/>
      <c r="D40" s="295"/>
      <c r="E40" s="295"/>
      <c r="F40" s="295"/>
      <c r="G40" s="295"/>
      <c r="H40" s="295"/>
      <c r="I40" s="295"/>
    </row>
    <row r="41" spans="1:9" ht="13.5" customHeight="1" x14ac:dyDescent="0.2">
      <c r="A41" s="553" t="s">
        <v>473</v>
      </c>
      <c r="B41" s="554"/>
      <c r="C41" s="554"/>
      <c r="D41" s="554"/>
      <c r="E41" s="554"/>
      <c r="F41" s="554"/>
      <c r="G41" s="554"/>
      <c r="H41" s="554"/>
      <c r="I41" s="555"/>
    </row>
    <row r="42" spans="1:9" ht="13.5" customHeight="1" x14ac:dyDescent="0.2">
      <c r="A42" s="26"/>
      <c r="D42" s="24" t="s">
        <v>468</v>
      </c>
      <c r="E42" s="552" t="s">
        <v>731</v>
      </c>
      <c r="F42" s="552"/>
      <c r="G42" s="295"/>
      <c r="H42" s="295"/>
      <c r="I42" s="25"/>
    </row>
    <row r="43" spans="1:9" ht="13.5" customHeight="1" x14ac:dyDescent="0.2">
      <c r="A43" s="26"/>
      <c r="D43" s="18" t="s">
        <v>469</v>
      </c>
      <c r="E43" s="18" t="s">
        <v>732</v>
      </c>
      <c r="F43" s="17"/>
      <c r="I43" s="27"/>
    </row>
    <row r="44" spans="1:9" ht="13.5" customHeight="1" x14ac:dyDescent="0.2">
      <c r="A44" s="26"/>
      <c r="D44" s="18" t="s">
        <v>470</v>
      </c>
      <c r="E44" s="269" t="s">
        <v>735</v>
      </c>
      <c r="F44" s="17"/>
      <c r="I44" s="27"/>
    </row>
    <row r="45" spans="1:9" ht="13.5" customHeight="1" x14ac:dyDescent="0.2">
      <c r="A45" s="28"/>
      <c r="B45" s="17"/>
      <c r="C45" s="269"/>
      <c r="D45" s="17"/>
      <c r="E45" s="17"/>
      <c r="F45" s="17"/>
      <c r="G45" s="17"/>
      <c r="I45" s="27"/>
    </row>
    <row r="46" spans="1:9" ht="13.5" customHeight="1" x14ac:dyDescent="0.2">
      <c r="A46" s="556" t="s">
        <v>471</v>
      </c>
      <c r="B46" s="557"/>
      <c r="C46" s="557"/>
      <c r="D46" s="557"/>
      <c r="E46" s="557"/>
      <c r="F46" s="557"/>
      <c r="G46" s="557"/>
      <c r="H46" s="557"/>
      <c r="I46" s="558"/>
    </row>
    <row r="47" spans="1:9" ht="13.5" customHeight="1" x14ac:dyDescent="0.2">
      <c r="A47" s="556" t="s">
        <v>472</v>
      </c>
      <c r="B47" s="557"/>
      <c r="C47" s="557"/>
      <c r="D47" s="557"/>
      <c r="E47" s="557"/>
      <c r="F47" s="557"/>
      <c r="G47" s="557"/>
      <c r="H47" s="557"/>
      <c r="I47" s="558"/>
    </row>
    <row r="48" spans="1:9" ht="13.5" customHeight="1" x14ac:dyDescent="0.2">
      <c r="A48" s="559" t="s">
        <v>55</v>
      </c>
      <c r="B48" s="560"/>
      <c r="C48" s="560"/>
      <c r="D48" s="560"/>
      <c r="E48" s="560"/>
      <c r="F48" s="560"/>
      <c r="G48" s="560"/>
      <c r="H48" s="560"/>
      <c r="I48" s="561"/>
    </row>
    <row r="49" spans="1:9" ht="13.5" customHeight="1" x14ac:dyDescent="0.2">
      <c r="A49" s="559" t="s">
        <v>256</v>
      </c>
      <c r="B49" s="560"/>
      <c r="C49" s="560"/>
      <c r="D49" s="560"/>
      <c r="E49" s="560"/>
      <c r="F49" s="560"/>
      <c r="G49" s="560"/>
      <c r="H49" s="560"/>
      <c r="I49" s="561"/>
    </row>
    <row r="50" spans="1:9" ht="13.5" customHeight="1" x14ac:dyDescent="0.2">
      <c r="A50" s="559" t="s">
        <v>730</v>
      </c>
      <c r="B50" s="560"/>
      <c r="C50" s="560"/>
      <c r="D50" s="560"/>
      <c r="E50" s="560"/>
      <c r="F50" s="560"/>
      <c r="G50" s="560"/>
      <c r="H50" s="560"/>
      <c r="I50" s="561"/>
    </row>
    <row r="51" spans="1:9" ht="13.5" customHeight="1" x14ac:dyDescent="0.2">
      <c r="A51" s="559" t="s">
        <v>56</v>
      </c>
      <c r="B51" s="560"/>
      <c r="C51" s="560"/>
      <c r="D51" s="560"/>
      <c r="E51" s="560"/>
      <c r="F51" s="560"/>
      <c r="G51" s="560"/>
      <c r="H51" s="560"/>
      <c r="I51" s="561"/>
    </row>
    <row r="52" spans="1:9" ht="13.5" customHeight="1" thickBot="1" x14ac:dyDescent="0.25">
      <c r="A52" s="562" t="s">
        <v>4</v>
      </c>
      <c r="B52" s="563"/>
      <c r="C52" s="563"/>
      <c r="D52" s="563"/>
      <c r="E52" s="563"/>
      <c r="F52" s="563"/>
      <c r="G52" s="563"/>
      <c r="H52" s="563"/>
      <c r="I52" s="564"/>
    </row>
    <row r="53" spans="1:9" ht="13.5" customHeight="1" x14ac:dyDescent="0.2">
      <c r="A53" s="108" t="s">
        <v>740</v>
      </c>
      <c r="B53" s="109"/>
      <c r="C53" s="108" t="s">
        <v>741</v>
      </c>
    </row>
    <row r="54" spans="1:9" ht="13.5" customHeight="1" thickBot="1" x14ac:dyDescent="0.25">
      <c r="A54" s="108"/>
      <c r="B54" s="109"/>
      <c r="C54" s="108"/>
    </row>
    <row r="55" spans="1:9" ht="13.5" customHeight="1" x14ac:dyDescent="0.2">
      <c r="A55" s="531" t="s">
        <v>640</v>
      </c>
      <c r="B55" s="532"/>
      <c r="C55" s="532"/>
      <c r="D55" s="532"/>
      <c r="E55" s="532"/>
      <c r="F55" s="532"/>
      <c r="G55" s="532"/>
      <c r="H55" s="532"/>
      <c r="I55" s="533"/>
    </row>
    <row r="56" spans="1:9" ht="13.5" customHeight="1" x14ac:dyDescent="0.2">
      <c r="A56" s="534"/>
      <c r="B56" s="535"/>
      <c r="C56" s="535"/>
      <c r="D56" s="535"/>
      <c r="E56" s="535"/>
      <c r="F56" s="535"/>
      <c r="G56" s="535"/>
      <c r="H56" s="535"/>
      <c r="I56" s="536"/>
    </row>
    <row r="57" spans="1:9" ht="13.5" customHeight="1" x14ac:dyDescent="0.2">
      <c r="A57" s="538" t="s">
        <v>687</v>
      </c>
      <c r="B57" s="539"/>
      <c r="C57" s="539"/>
      <c r="D57" s="539"/>
      <c r="E57" s="539"/>
      <c r="F57" s="539"/>
      <c r="G57" s="539"/>
      <c r="H57" s="539"/>
      <c r="I57" s="540"/>
    </row>
    <row r="58" spans="1:9" ht="13.5" customHeight="1" x14ac:dyDescent="0.2">
      <c r="A58" s="538"/>
      <c r="B58" s="539"/>
      <c r="C58" s="539"/>
      <c r="D58" s="539"/>
      <c r="E58" s="539"/>
      <c r="F58" s="539"/>
      <c r="G58" s="539"/>
      <c r="H58" s="539"/>
      <c r="I58" s="540"/>
    </row>
    <row r="59" spans="1:9" ht="13.5" customHeight="1" x14ac:dyDescent="0.2">
      <c r="A59" s="538" t="s">
        <v>688</v>
      </c>
      <c r="B59" s="539"/>
      <c r="C59" s="539"/>
      <c r="D59" s="539"/>
      <c r="E59" s="539"/>
      <c r="F59" s="539"/>
      <c r="G59" s="539"/>
      <c r="H59" s="539"/>
      <c r="I59" s="540"/>
    </row>
    <row r="60" spans="1:9" ht="13.5" customHeight="1" x14ac:dyDescent="0.2">
      <c r="A60" s="538"/>
      <c r="B60" s="539"/>
      <c r="C60" s="539"/>
      <c r="D60" s="539"/>
      <c r="E60" s="539"/>
      <c r="F60" s="539"/>
      <c r="G60" s="539"/>
      <c r="H60" s="539"/>
      <c r="I60" s="540"/>
    </row>
    <row r="61" spans="1:9" ht="13.5" customHeight="1" x14ac:dyDescent="0.2">
      <c r="A61" s="538"/>
      <c r="B61" s="539"/>
      <c r="C61" s="539"/>
      <c r="D61" s="539"/>
      <c r="E61" s="539"/>
      <c r="F61" s="539"/>
      <c r="G61" s="539"/>
      <c r="H61" s="539"/>
      <c r="I61" s="540"/>
    </row>
    <row r="62" spans="1:9" ht="13.5" customHeight="1" x14ac:dyDescent="0.2">
      <c r="A62" s="538"/>
      <c r="B62" s="539"/>
      <c r="C62" s="539"/>
      <c r="D62" s="539"/>
      <c r="E62" s="539"/>
      <c r="F62" s="539"/>
      <c r="G62" s="539"/>
      <c r="H62" s="539"/>
      <c r="I62" s="540"/>
    </row>
    <row r="63" spans="1:9" ht="13.5" customHeight="1" x14ac:dyDescent="0.2">
      <c r="A63" s="538" t="s">
        <v>689</v>
      </c>
      <c r="B63" s="539"/>
      <c r="C63" s="539"/>
      <c r="D63" s="539"/>
      <c r="E63" s="539"/>
      <c r="F63" s="539"/>
      <c r="G63" s="539"/>
      <c r="H63" s="539"/>
      <c r="I63" s="540"/>
    </row>
    <row r="64" spans="1:9" ht="13.5" customHeight="1" x14ac:dyDescent="0.2">
      <c r="A64" s="538"/>
      <c r="B64" s="539"/>
      <c r="C64" s="539"/>
      <c r="D64" s="539"/>
      <c r="E64" s="539"/>
      <c r="F64" s="539"/>
      <c r="G64" s="539"/>
      <c r="H64" s="539"/>
      <c r="I64" s="540"/>
    </row>
    <row r="65" spans="1:9" ht="13.5" customHeight="1" x14ac:dyDescent="0.2">
      <c r="A65" s="546" t="s">
        <v>720</v>
      </c>
      <c r="B65" s="547"/>
      <c r="C65" s="547"/>
      <c r="D65" s="547"/>
      <c r="E65" s="547"/>
      <c r="F65" s="547"/>
      <c r="G65" s="547"/>
      <c r="H65" s="547"/>
      <c r="I65" s="548"/>
    </row>
    <row r="66" spans="1:9" ht="13.5" customHeight="1" x14ac:dyDescent="0.2">
      <c r="A66" s="538" t="s">
        <v>719</v>
      </c>
      <c r="B66" s="539"/>
      <c r="C66" s="539"/>
      <c r="D66" s="539"/>
      <c r="E66" s="539"/>
      <c r="F66" s="539"/>
      <c r="G66" s="539"/>
      <c r="H66" s="539"/>
      <c r="I66" s="540"/>
    </row>
    <row r="67" spans="1:9" ht="13.5" customHeight="1" thickBot="1" x14ac:dyDescent="0.25">
      <c r="A67" s="549"/>
      <c r="B67" s="550"/>
      <c r="C67" s="550"/>
      <c r="D67" s="550"/>
      <c r="E67" s="550"/>
      <c r="F67" s="550"/>
      <c r="G67" s="550"/>
      <c r="H67" s="550"/>
      <c r="I67" s="551"/>
    </row>
    <row r="68" spans="1:9" ht="13.5" customHeight="1" thickBot="1" x14ac:dyDescent="0.25"/>
    <row r="69" spans="1:9" ht="13.5" customHeight="1" x14ac:dyDescent="0.2">
      <c r="A69" s="531" t="s">
        <v>586</v>
      </c>
      <c r="B69" s="532"/>
      <c r="C69" s="532"/>
      <c r="D69" s="532"/>
      <c r="E69" s="532"/>
      <c r="F69" s="532"/>
      <c r="G69" s="532"/>
      <c r="H69" s="532"/>
      <c r="I69" s="533"/>
    </row>
    <row r="70" spans="1:9" ht="13.5" customHeight="1" x14ac:dyDescent="0.2">
      <c r="A70" s="534"/>
      <c r="B70" s="535"/>
      <c r="C70" s="535"/>
      <c r="D70" s="535"/>
      <c r="E70" s="535"/>
      <c r="F70" s="535"/>
      <c r="G70" s="535"/>
      <c r="H70" s="535"/>
      <c r="I70" s="536"/>
    </row>
    <row r="71" spans="1:9" ht="13.5" customHeight="1" x14ac:dyDescent="0.2">
      <c r="A71" s="258"/>
      <c r="B71" s="249"/>
      <c r="C71" s="249"/>
      <c r="D71" s="249"/>
      <c r="E71" s="249"/>
      <c r="F71" s="249"/>
      <c r="G71" s="249"/>
      <c r="H71" s="249"/>
      <c r="I71" s="259"/>
    </row>
    <row r="72" spans="1:9" ht="13.5" customHeight="1" x14ac:dyDescent="0.2">
      <c r="A72" s="530" t="s">
        <v>608</v>
      </c>
      <c r="B72" s="526"/>
      <c r="C72" s="526"/>
      <c r="D72" s="526"/>
      <c r="E72" s="526"/>
      <c r="F72" s="526"/>
      <c r="G72" s="526"/>
      <c r="H72" s="526"/>
      <c r="I72" s="527"/>
    </row>
    <row r="73" spans="1:9" ht="13.5" customHeight="1" x14ac:dyDescent="0.2">
      <c r="A73" s="530"/>
      <c r="B73" s="526"/>
      <c r="C73" s="526"/>
      <c r="D73" s="526"/>
      <c r="E73" s="526"/>
      <c r="F73" s="526"/>
      <c r="G73" s="526"/>
      <c r="H73" s="526"/>
      <c r="I73" s="527"/>
    </row>
    <row r="74" spans="1:9" ht="13.5" customHeight="1" x14ac:dyDescent="0.2">
      <c r="A74" s="530"/>
      <c r="B74" s="526"/>
      <c r="C74" s="526"/>
      <c r="D74" s="526"/>
      <c r="E74" s="526"/>
      <c r="F74" s="526"/>
      <c r="G74" s="526"/>
      <c r="H74" s="526"/>
      <c r="I74" s="527"/>
    </row>
    <row r="75" spans="1:9" ht="13.5" customHeight="1" x14ac:dyDescent="0.2">
      <c r="A75" s="297"/>
      <c r="B75" s="243"/>
      <c r="C75" s="243"/>
      <c r="D75" s="243"/>
      <c r="E75" s="243"/>
      <c r="F75" s="243"/>
      <c r="G75" s="243"/>
      <c r="H75" s="243"/>
      <c r="I75" s="298"/>
    </row>
    <row r="76" spans="1:9" ht="13.5" customHeight="1" x14ac:dyDescent="0.2">
      <c r="A76" s="297"/>
      <c r="B76" s="525" t="s">
        <v>580</v>
      </c>
      <c r="C76" s="525"/>
      <c r="D76" s="526" t="s">
        <v>587</v>
      </c>
      <c r="E76" s="526"/>
      <c r="F76" s="526"/>
      <c r="G76" s="526"/>
      <c r="H76" s="526"/>
      <c r="I76" s="527"/>
    </row>
    <row r="77" spans="1:9" ht="13.5" customHeight="1" x14ac:dyDescent="0.2">
      <c r="A77" s="297"/>
      <c r="B77" s="525"/>
      <c r="C77" s="525"/>
      <c r="D77" s="526"/>
      <c r="E77" s="526"/>
      <c r="F77" s="526"/>
      <c r="G77" s="526"/>
      <c r="H77" s="526"/>
      <c r="I77" s="527"/>
    </row>
    <row r="78" spans="1:9" ht="13.5" customHeight="1" x14ac:dyDescent="0.2">
      <c r="A78" s="297"/>
      <c r="B78" s="525" t="s">
        <v>174</v>
      </c>
      <c r="C78" s="525"/>
      <c r="D78" s="526" t="s">
        <v>588</v>
      </c>
      <c r="E78" s="526"/>
      <c r="F78" s="526"/>
      <c r="G78" s="526"/>
      <c r="H78" s="526"/>
      <c r="I78" s="527"/>
    </row>
    <row r="79" spans="1:9" ht="13.5" customHeight="1" x14ac:dyDescent="0.2">
      <c r="A79" s="297"/>
      <c r="B79" s="525"/>
      <c r="C79" s="525"/>
      <c r="D79" s="526"/>
      <c r="E79" s="526"/>
      <c r="F79" s="526"/>
      <c r="G79" s="526"/>
      <c r="H79" s="526"/>
      <c r="I79" s="527"/>
    </row>
    <row r="80" spans="1:9" ht="13.5" customHeight="1" x14ac:dyDescent="0.2">
      <c r="A80" s="297"/>
      <c r="B80" s="541" t="s">
        <v>5</v>
      </c>
      <c r="C80" s="541"/>
      <c r="D80" s="542" t="s">
        <v>589</v>
      </c>
      <c r="E80" s="542"/>
      <c r="F80" s="542"/>
      <c r="G80" s="542"/>
      <c r="H80" s="542"/>
      <c r="I80" s="543"/>
    </row>
    <row r="81" spans="1:9" ht="13.5" customHeight="1" x14ac:dyDescent="0.2">
      <c r="A81" s="297"/>
      <c r="B81" s="525" t="s">
        <v>176</v>
      </c>
      <c r="C81" s="525"/>
      <c r="D81" s="526" t="s">
        <v>590</v>
      </c>
      <c r="E81" s="526"/>
      <c r="F81" s="526"/>
      <c r="G81" s="526"/>
      <c r="H81" s="526"/>
      <c r="I81" s="527"/>
    </row>
    <row r="82" spans="1:9" ht="13.5" customHeight="1" x14ac:dyDescent="0.2">
      <c r="A82" s="297"/>
      <c r="B82" s="525"/>
      <c r="C82" s="525"/>
      <c r="D82" s="526"/>
      <c r="E82" s="526"/>
      <c r="F82" s="526"/>
      <c r="G82" s="526"/>
      <c r="H82" s="526"/>
      <c r="I82" s="527"/>
    </row>
    <row r="83" spans="1:9" ht="13.5" customHeight="1" x14ac:dyDescent="0.2">
      <c r="A83" s="297"/>
      <c r="B83" s="525" t="s">
        <v>591</v>
      </c>
      <c r="C83" s="525"/>
      <c r="D83" s="526" t="s">
        <v>592</v>
      </c>
      <c r="E83" s="526"/>
      <c r="F83" s="526"/>
      <c r="G83" s="526"/>
      <c r="H83" s="526"/>
      <c r="I83" s="527"/>
    </row>
    <row r="84" spans="1:9" ht="13.5" customHeight="1" x14ac:dyDescent="0.2">
      <c r="A84" s="297"/>
      <c r="B84" s="525"/>
      <c r="C84" s="525"/>
      <c r="D84" s="526"/>
      <c r="E84" s="526"/>
      <c r="F84" s="526"/>
      <c r="G84" s="526"/>
      <c r="H84" s="526"/>
      <c r="I84" s="527"/>
    </row>
    <row r="85" spans="1:9" ht="13.5" customHeight="1" x14ac:dyDescent="0.2">
      <c r="A85" s="297"/>
      <c r="B85" s="525" t="s">
        <v>566</v>
      </c>
      <c r="C85" s="525"/>
      <c r="D85" s="528" t="s">
        <v>690</v>
      </c>
      <c r="E85" s="528"/>
      <c r="F85" s="528"/>
      <c r="G85" s="528"/>
      <c r="H85" s="528"/>
      <c r="I85" s="529"/>
    </row>
    <row r="86" spans="1:9" ht="13.5" customHeight="1" x14ac:dyDescent="0.2">
      <c r="A86" s="297"/>
      <c r="B86" s="525"/>
      <c r="C86" s="525"/>
      <c r="D86" s="528"/>
      <c r="E86" s="528"/>
      <c r="F86" s="528"/>
      <c r="G86" s="528"/>
      <c r="H86" s="528"/>
      <c r="I86" s="529"/>
    </row>
    <row r="87" spans="1:9" ht="13.5" customHeight="1" thickBot="1" x14ac:dyDescent="0.25">
      <c r="A87" s="299"/>
      <c r="B87" s="262"/>
      <c r="C87" s="262"/>
      <c r="D87" s="262"/>
      <c r="E87" s="262"/>
      <c r="F87" s="262"/>
      <c r="G87" s="262"/>
      <c r="H87" s="262"/>
      <c r="I87" s="300"/>
    </row>
    <row r="88" spans="1:9" ht="13.5" customHeight="1" thickBot="1" x14ac:dyDescent="0.25">
      <c r="A88" s="243"/>
      <c r="B88" s="243"/>
      <c r="C88" s="243"/>
      <c r="D88" s="243"/>
      <c r="E88" s="243"/>
      <c r="F88" s="243"/>
      <c r="G88" s="243"/>
      <c r="H88" s="243"/>
      <c r="I88" s="243"/>
    </row>
    <row r="89" spans="1:9" ht="13.5" customHeight="1" x14ac:dyDescent="0.2">
      <c r="A89" s="531" t="s">
        <v>593</v>
      </c>
      <c r="B89" s="532"/>
      <c r="C89" s="532"/>
      <c r="D89" s="532"/>
      <c r="E89" s="532"/>
      <c r="F89" s="532"/>
      <c r="G89" s="532"/>
      <c r="H89" s="532"/>
      <c r="I89" s="533"/>
    </row>
    <row r="90" spans="1:9" ht="13.5" customHeight="1" x14ac:dyDescent="0.2">
      <c r="A90" s="534"/>
      <c r="B90" s="535"/>
      <c r="C90" s="535"/>
      <c r="D90" s="535"/>
      <c r="E90" s="535"/>
      <c r="F90" s="535"/>
      <c r="G90" s="535"/>
      <c r="H90" s="535"/>
      <c r="I90" s="536"/>
    </row>
    <row r="91" spans="1:9" ht="13.5" customHeight="1" x14ac:dyDescent="0.2">
      <c r="A91" s="258"/>
      <c r="B91" s="249"/>
      <c r="C91" s="249"/>
      <c r="D91" s="249"/>
      <c r="E91" s="249"/>
      <c r="F91" s="249"/>
      <c r="G91" s="249"/>
      <c r="H91" s="249"/>
      <c r="I91" s="259"/>
    </row>
    <row r="92" spans="1:9" ht="13.5" customHeight="1" x14ac:dyDescent="0.2">
      <c r="A92" s="544" t="s">
        <v>691</v>
      </c>
      <c r="B92" s="528"/>
      <c r="C92" s="528"/>
      <c r="D92" s="528"/>
      <c r="E92" s="528"/>
      <c r="F92" s="528"/>
      <c r="G92" s="528"/>
      <c r="H92" s="528"/>
      <c r="I92" s="529"/>
    </row>
    <row r="93" spans="1:9" ht="13.5" customHeight="1" x14ac:dyDescent="0.2">
      <c r="A93" s="544"/>
      <c r="B93" s="528"/>
      <c r="C93" s="528"/>
      <c r="D93" s="528"/>
      <c r="E93" s="528"/>
      <c r="F93" s="528"/>
      <c r="G93" s="528"/>
      <c r="H93" s="528"/>
      <c r="I93" s="529"/>
    </row>
    <row r="94" spans="1:9" ht="13.5" customHeight="1" x14ac:dyDescent="0.2">
      <c r="A94" s="297"/>
      <c r="B94" s="243"/>
      <c r="C94" s="243"/>
      <c r="D94" s="243"/>
      <c r="E94" s="243"/>
      <c r="F94" s="243"/>
      <c r="G94" s="243"/>
      <c r="H94" s="243"/>
      <c r="I94" s="298"/>
    </row>
    <row r="95" spans="1:9" ht="13.5" customHeight="1" x14ac:dyDescent="0.2">
      <c r="A95" s="545" t="s">
        <v>596</v>
      </c>
      <c r="B95" s="542"/>
      <c r="C95" s="542"/>
      <c r="D95" s="542"/>
      <c r="E95" s="542"/>
      <c r="F95" s="542"/>
      <c r="G95" s="542"/>
      <c r="H95" s="542"/>
      <c r="I95" s="543"/>
    </row>
    <row r="96" spans="1:9" ht="13.5" customHeight="1" thickBot="1" x14ac:dyDescent="0.25">
      <c r="A96" s="299"/>
      <c r="B96" s="262"/>
      <c r="C96" s="262"/>
      <c r="D96" s="262"/>
      <c r="E96" s="262"/>
      <c r="F96" s="262"/>
      <c r="G96" s="262"/>
      <c r="H96" s="262"/>
      <c r="I96" s="300"/>
    </row>
    <row r="97" spans="1:9" ht="13.5" customHeight="1" x14ac:dyDescent="0.2">
      <c r="A97" s="243"/>
      <c r="B97" s="243"/>
      <c r="C97" s="243"/>
      <c r="D97" s="243"/>
      <c r="E97" s="243"/>
      <c r="F97" s="243"/>
      <c r="G97" s="243"/>
      <c r="H97" s="243"/>
      <c r="I97" s="243"/>
    </row>
    <row r="98" spans="1:9" ht="13.5" customHeight="1" x14ac:dyDescent="0.2">
      <c r="A98" s="243"/>
      <c r="B98" s="243"/>
      <c r="C98" s="243"/>
      <c r="D98" s="243"/>
      <c r="E98" s="243"/>
      <c r="F98" s="243"/>
      <c r="G98" s="243"/>
      <c r="H98" s="243"/>
      <c r="I98" s="243"/>
    </row>
    <row r="99" spans="1:9" ht="13.5" customHeight="1" x14ac:dyDescent="0.2">
      <c r="A99" s="243"/>
      <c r="B99" s="243"/>
      <c r="C99" s="243"/>
      <c r="D99" s="243"/>
      <c r="E99" s="243"/>
      <c r="F99" s="243"/>
      <c r="G99" s="243"/>
      <c r="H99" s="243"/>
      <c r="I99" s="243"/>
    </row>
    <row r="100" spans="1:9" ht="13.5" customHeight="1" x14ac:dyDescent="0.2">
      <c r="A100" s="243"/>
      <c r="B100" s="243"/>
      <c r="C100" s="243"/>
      <c r="D100" s="243"/>
      <c r="E100" s="243"/>
      <c r="F100" s="243"/>
      <c r="G100" s="243"/>
      <c r="H100" s="243"/>
      <c r="I100" s="243"/>
    </row>
    <row r="101" spans="1:9" ht="13.5" customHeight="1" x14ac:dyDescent="0.2">
      <c r="A101" s="243"/>
      <c r="B101" s="243"/>
      <c r="C101" s="243"/>
      <c r="D101" s="243"/>
      <c r="E101" s="243"/>
      <c r="F101" s="243"/>
      <c r="G101" s="243"/>
      <c r="H101" s="243"/>
      <c r="I101" s="243"/>
    </row>
    <row r="102" spans="1:9" ht="13.5" customHeight="1" x14ac:dyDescent="0.2">
      <c r="A102" s="243"/>
      <c r="B102" s="243"/>
      <c r="C102" s="243"/>
      <c r="D102" s="243"/>
      <c r="E102" s="243"/>
      <c r="F102" s="243"/>
      <c r="G102" s="243"/>
      <c r="H102" s="243"/>
      <c r="I102" s="243"/>
    </row>
    <row r="103" spans="1:9" ht="13.5" customHeight="1" x14ac:dyDescent="0.2">
      <c r="A103" s="243"/>
      <c r="B103" s="243"/>
      <c r="C103" s="243"/>
      <c r="D103" s="243"/>
      <c r="E103" s="243"/>
      <c r="F103" s="243"/>
      <c r="G103" s="243"/>
      <c r="H103" s="243"/>
      <c r="I103" s="243"/>
    </row>
    <row r="104" spans="1:9" ht="13.5" customHeight="1" x14ac:dyDescent="0.2">
      <c r="A104" s="243"/>
      <c r="B104" s="243"/>
      <c r="C104" s="243"/>
      <c r="D104" s="243"/>
      <c r="E104" s="243"/>
      <c r="F104" s="243"/>
      <c r="G104" s="243"/>
      <c r="H104" s="243"/>
      <c r="I104" s="243"/>
    </row>
    <row r="105" spans="1:9" ht="13.5" customHeight="1" x14ac:dyDescent="0.2">
      <c r="A105" s="243"/>
      <c r="B105" s="243"/>
      <c r="C105" s="243"/>
      <c r="D105" s="243"/>
      <c r="E105" s="243"/>
      <c r="F105" s="243"/>
      <c r="G105" s="243"/>
      <c r="H105" s="243"/>
      <c r="I105" s="243"/>
    </row>
    <row r="106" spans="1:9" ht="13.5" customHeight="1" x14ac:dyDescent="0.2">
      <c r="A106" s="243"/>
      <c r="B106" s="243"/>
      <c r="C106" s="243"/>
      <c r="D106" s="243"/>
      <c r="E106" s="243"/>
      <c r="F106" s="243"/>
      <c r="G106" s="243"/>
      <c r="H106" s="243"/>
      <c r="I106" s="243"/>
    </row>
    <row r="107" spans="1:9" ht="13.5" customHeight="1" x14ac:dyDescent="0.2">
      <c r="A107" s="243"/>
      <c r="B107" s="243"/>
      <c r="C107" s="243"/>
      <c r="D107" s="243"/>
      <c r="E107" s="243"/>
      <c r="F107" s="243"/>
      <c r="G107" s="243"/>
      <c r="H107" s="243"/>
      <c r="I107" s="243"/>
    </row>
    <row r="108" spans="1:9" ht="13.5" customHeight="1" x14ac:dyDescent="0.2">
      <c r="A108" s="243"/>
      <c r="B108" s="243"/>
      <c r="C108" s="243"/>
      <c r="D108" s="243"/>
      <c r="E108" s="243"/>
      <c r="F108" s="243"/>
      <c r="G108" s="243"/>
      <c r="H108" s="243"/>
      <c r="I108" s="243"/>
    </row>
    <row r="109" spans="1:9" ht="13.5" customHeight="1" x14ac:dyDescent="0.2">
      <c r="A109" s="243"/>
      <c r="B109" s="243"/>
      <c r="C109" s="243"/>
      <c r="D109" s="243"/>
      <c r="E109" s="243"/>
      <c r="F109" s="243"/>
      <c r="G109" s="243"/>
      <c r="H109" s="243"/>
      <c r="I109" s="243"/>
    </row>
    <row r="110" spans="1:9" ht="13.5" customHeight="1" thickBot="1" x14ac:dyDescent="0.25">
      <c r="A110" s="243"/>
      <c r="B110" s="243"/>
      <c r="C110" s="243"/>
      <c r="D110" s="243"/>
      <c r="E110" s="243"/>
      <c r="F110" s="243"/>
      <c r="G110" s="243"/>
      <c r="H110" s="243"/>
      <c r="I110" s="243"/>
    </row>
    <row r="111" spans="1:9" ht="13.5" customHeight="1" x14ac:dyDescent="0.2">
      <c r="A111" s="531" t="s">
        <v>709</v>
      </c>
      <c r="B111" s="532"/>
      <c r="C111" s="532"/>
      <c r="D111" s="532"/>
      <c r="E111" s="532"/>
      <c r="F111" s="532"/>
      <c r="G111" s="532"/>
      <c r="H111" s="532"/>
      <c r="I111" s="533"/>
    </row>
    <row r="112" spans="1:9" ht="13.5" customHeight="1" x14ac:dyDescent="0.2">
      <c r="A112" s="534"/>
      <c r="B112" s="535"/>
      <c r="C112" s="535"/>
      <c r="D112" s="535"/>
      <c r="E112" s="535"/>
      <c r="F112" s="535"/>
      <c r="G112" s="535"/>
      <c r="H112" s="535"/>
      <c r="I112" s="536"/>
    </row>
    <row r="113" spans="1:11" ht="13.5" customHeight="1" x14ac:dyDescent="0.2">
      <c r="A113" s="570" t="s">
        <v>671</v>
      </c>
      <c r="B113" s="571"/>
      <c r="C113" s="571"/>
      <c r="D113" s="571"/>
      <c r="E113" s="571"/>
      <c r="F113" s="571"/>
      <c r="G113" s="571"/>
      <c r="H113" s="571"/>
      <c r="I113" s="572"/>
    </row>
    <row r="114" spans="1:11" ht="13.5" customHeight="1" x14ac:dyDescent="0.2">
      <c r="A114" s="570"/>
      <c r="B114" s="571"/>
      <c r="C114" s="571"/>
      <c r="D114" s="571"/>
      <c r="E114" s="571"/>
      <c r="F114" s="571"/>
      <c r="G114" s="571"/>
      <c r="H114" s="571"/>
      <c r="I114" s="572"/>
    </row>
    <row r="115" spans="1:11" ht="13.5" customHeight="1" x14ac:dyDescent="0.2">
      <c r="A115" s="570"/>
      <c r="B115" s="571"/>
      <c r="C115" s="571"/>
      <c r="D115" s="571"/>
      <c r="E115" s="571"/>
      <c r="F115" s="571"/>
      <c r="G115" s="571"/>
      <c r="H115" s="571"/>
      <c r="I115" s="572"/>
    </row>
    <row r="116" spans="1:11" ht="13.5" customHeight="1" x14ac:dyDescent="0.2">
      <c r="A116" s="570"/>
      <c r="B116" s="571"/>
      <c r="C116" s="571"/>
      <c r="D116" s="571"/>
      <c r="E116" s="571"/>
      <c r="F116" s="571"/>
      <c r="G116" s="571"/>
      <c r="H116" s="571"/>
      <c r="I116" s="572"/>
    </row>
    <row r="117" spans="1:11" ht="13.5" customHeight="1" x14ac:dyDescent="0.2">
      <c r="A117" s="442"/>
      <c r="B117" s="436"/>
      <c r="C117" s="436"/>
      <c r="D117" s="436"/>
      <c r="E117" s="436"/>
      <c r="F117" s="436"/>
      <c r="G117" s="436"/>
      <c r="H117" s="436"/>
      <c r="I117" s="437"/>
    </row>
    <row r="118" spans="1:11" ht="13.5" customHeight="1" x14ac:dyDescent="0.2">
      <c r="A118" s="570" t="s">
        <v>705</v>
      </c>
      <c r="B118" s="571"/>
      <c r="C118" s="571"/>
      <c r="D118" s="571"/>
      <c r="E118" s="571"/>
      <c r="F118" s="571"/>
      <c r="G118" s="571"/>
      <c r="H118" s="571"/>
      <c r="I118" s="572"/>
    </row>
    <row r="119" spans="1:11" ht="13.5" customHeight="1" x14ac:dyDescent="0.2">
      <c r="A119" s="570"/>
      <c r="B119" s="571"/>
      <c r="C119" s="571"/>
      <c r="D119" s="571"/>
      <c r="E119" s="571"/>
      <c r="F119" s="571"/>
      <c r="G119" s="571"/>
      <c r="H119" s="571"/>
      <c r="I119" s="572"/>
    </row>
    <row r="120" spans="1:11" ht="13.5" customHeight="1" x14ac:dyDescent="0.2">
      <c r="A120" s="250"/>
      <c r="B120" s="132"/>
      <c r="C120" s="132"/>
      <c r="D120" s="132"/>
      <c r="E120" s="132"/>
      <c r="F120" s="132"/>
      <c r="G120" s="132"/>
      <c r="H120" s="132"/>
      <c r="I120" s="251"/>
      <c r="K120" s="5"/>
    </row>
    <row r="121" spans="1:11" ht="13.5" customHeight="1" x14ac:dyDescent="0.25">
      <c r="A121" s="353" t="s">
        <v>525</v>
      </c>
      <c r="B121" s="132"/>
      <c r="C121" s="132"/>
      <c r="D121" s="132"/>
      <c r="E121" s="132" t="s">
        <v>733</v>
      </c>
      <c r="F121" s="132"/>
      <c r="G121" s="132"/>
      <c r="H121" s="132"/>
      <c r="I121" s="251"/>
      <c r="K121" s="5"/>
    </row>
    <row r="122" spans="1:11" ht="13.5" customHeight="1" x14ac:dyDescent="0.2">
      <c r="A122" s="250"/>
      <c r="B122" s="132"/>
      <c r="C122" s="132"/>
      <c r="D122" s="132"/>
      <c r="E122" s="132"/>
      <c r="F122" s="132"/>
      <c r="G122" s="132"/>
      <c r="H122" s="132"/>
      <c r="I122" s="251"/>
      <c r="K122" s="5"/>
    </row>
    <row r="123" spans="1:11" ht="13.5" customHeight="1" x14ac:dyDescent="0.2">
      <c r="A123" s="250"/>
      <c r="B123" s="525" t="s">
        <v>646</v>
      </c>
      <c r="C123" s="525"/>
      <c r="D123" s="132" t="s">
        <v>672</v>
      </c>
      <c r="E123" s="132"/>
      <c r="F123" s="132"/>
      <c r="G123" s="132"/>
      <c r="H123" s="132"/>
      <c r="I123" s="251"/>
      <c r="K123" s="5"/>
    </row>
    <row r="124" spans="1:11" ht="13.5" customHeight="1" x14ac:dyDescent="0.2">
      <c r="A124" s="250"/>
      <c r="B124" s="355"/>
      <c r="C124" s="525" t="s">
        <v>176</v>
      </c>
      <c r="D124" s="526" t="s">
        <v>674</v>
      </c>
      <c r="E124" s="526"/>
      <c r="F124" s="526"/>
      <c r="G124" s="526"/>
      <c r="H124" s="526"/>
      <c r="I124" s="527"/>
      <c r="K124" s="5"/>
    </row>
    <row r="125" spans="1:11" ht="13.5" customHeight="1" x14ac:dyDescent="0.2">
      <c r="A125" s="250"/>
      <c r="B125" s="438"/>
      <c r="C125" s="525"/>
      <c r="D125" s="526"/>
      <c r="E125" s="526"/>
      <c r="F125" s="526"/>
      <c r="G125" s="526"/>
      <c r="H125" s="526"/>
      <c r="I125" s="527"/>
    </row>
    <row r="126" spans="1:11" ht="13.5" customHeight="1" x14ac:dyDescent="0.2">
      <c r="A126" s="250"/>
      <c r="B126" s="355"/>
      <c r="C126" s="537" t="s">
        <v>582</v>
      </c>
      <c r="D126" s="526" t="s">
        <v>675</v>
      </c>
      <c r="E126" s="526"/>
      <c r="F126" s="526"/>
      <c r="G126" s="526"/>
      <c r="H126" s="526"/>
      <c r="I126" s="527"/>
    </row>
    <row r="127" spans="1:11" ht="13.5" customHeight="1" x14ac:dyDescent="0.2">
      <c r="A127" s="250"/>
      <c r="B127" s="444"/>
      <c r="C127" s="537"/>
      <c r="D127" s="526"/>
      <c r="E127" s="526"/>
      <c r="F127" s="526"/>
      <c r="G127" s="526"/>
      <c r="H127" s="526"/>
      <c r="I127" s="527"/>
    </row>
    <row r="128" spans="1:11" ht="13.5" customHeight="1" x14ac:dyDescent="0.2">
      <c r="A128" s="250"/>
      <c r="B128" s="525" t="s">
        <v>242</v>
      </c>
      <c r="C128" s="525"/>
      <c r="D128" s="526" t="s">
        <v>676</v>
      </c>
      <c r="E128" s="526"/>
      <c r="F128" s="526"/>
      <c r="G128" s="526"/>
      <c r="H128" s="526"/>
      <c r="I128" s="527"/>
    </row>
    <row r="129" spans="1:9" ht="13.5" customHeight="1" x14ac:dyDescent="0.2">
      <c r="A129" s="250"/>
      <c r="B129" s="525"/>
      <c r="C129" s="525"/>
      <c r="D129" s="526"/>
      <c r="E129" s="526"/>
      <c r="F129" s="526"/>
      <c r="G129" s="526"/>
      <c r="H129" s="526"/>
      <c r="I129" s="527"/>
    </row>
    <row r="130" spans="1:9" ht="13.5" customHeight="1" x14ac:dyDescent="0.2">
      <c r="A130" s="250"/>
      <c r="B130" s="355"/>
      <c r="C130" s="525" t="s">
        <v>176</v>
      </c>
      <c r="D130" s="526" t="s">
        <v>692</v>
      </c>
      <c r="E130" s="526"/>
      <c r="F130" s="526"/>
      <c r="G130" s="526"/>
      <c r="H130" s="526"/>
      <c r="I130" s="527"/>
    </row>
    <row r="131" spans="1:9" ht="13.5" customHeight="1" x14ac:dyDescent="0.2">
      <c r="A131" s="250"/>
      <c r="B131" s="438"/>
      <c r="C131" s="525"/>
      <c r="D131" s="526"/>
      <c r="E131" s="526"/>
      <c r="F131" s="526"/>
      <c r="G131" s="526"/>
      <c r="H131" s="526"/>
      <c r="I131" s="527"/>
    </row>
    <row r="132" spans="1:9" ht="13.5" customHeight="1" x14ac:dyDescent="0.2">
      <c r="A132" s="261"/>
      <c r="B132" s="525" t="s">
        <v>243</v>
      </c>
      <c r="C132" s="525"/>
      <c r="D132" s="571" t="s">
        <v>585</v>
      </c>
      <c r="E132" s="571"/>
      <c r="F132" s="571"/>
      <c r="G132" s="571"/>
      <c r="H132" s="571"/>
      <c r="I132" s="572"/>
    </row>
    <row r="133" spans="1:9" ht="13.5" customHeight="1" x14ac:dyDescent="0.2">
      <c r="A133" s="261"/>
      <c r="B133" s="525"/>
      <c r="C133" s="525"/>
      <c r="D133" s="571"/>
      <c r="E133" s="571"/>
      <c r="F133" s="571"/>
      <c r="G133" s="571"/>
      <c r="H133" s="571"/>
      <c r="I133" s="572"/>
    </row>
    <row r="134" spans="1:9" ht="13.5" customHeight="1" x14ac:dyDescent="0.2">
      <c r="A134" s="250"/>
      <c r="B134" s="537" t="s">
        <v>650</v>
      </c>
      <c r="C134" s="537"/>
      <c r="D134" s="571" t="s">
        <v>683</v>
      </c>
      <c r="E134" s="571"/>
      <c r="F134" s="571"/>
      <c r="G134" s="571"/>
      <c r="H134" s="571"/>
      <c r="I134" s="572"/>
    </row>
    <row r="135" spans="1:9" ht="13.5" customHeight="1" x14ac:dyDescent="0.2">
      <c r="A135" s="261"/>
      <c r="B135" s="537"/>
      <c r="C135" s="537"/>
      <c r="D135" s="571"/>
      <c r="E135" s="571"/>
      <c r="F135" s="571"/>
      <c r="G135" s="571"/>
      <c r="H135" s="571"/>
      <c r="I135" s="572"/>
    </row>
    <row r="136" spans="1:9" ht="13.5" customHeight="1" x14ac:dyDescent="0.2">
      <c r="A136" s="261"/>
      <c r="B136" s="537"/>
      <c r="C136" s="537"/>
      <c r="D136" s="571"/>
      <c r="E136" s="571"/>
      <c r="F136" s="571"/>
      <c r="G136" s="571"/>
      <c r="H136" s="571"/>
      <c r="I136" s="572"/>
    </row>
    <row r="137" spans="1:9" ht="13.5" customHeight="1" x14ac:dyDescent="0.2">
      <c r="A137" s="261"/>
      <c r="B137" s="244"/>
      <c r="C137" s="244"/>
      <c r="D137" s="436"/>
      <c r="E137" s="436"/>
      <c r="F137" s="436"/>
      <c r="G137" s="436"/>
      <c r="H137" s="436"/>
      <c r="I137" s="437"/>
    </row>
    <row r="138" spans="1:9" ht="13.5" customHeight="1" x14ac:dyDescent="0.25">
      <c r="A138" s="353" t="s">
        <v>659</v>
      </c>
      <c r="B138" s="132"/>
      <c r="C138" s="132"/>
      <c r="D138" s="132"/>
      <c r="E138" s="132"/>
      <c r="F138" s="132"/>
      <c r="G138" s="132"/>
      <c r="H138" s="132"/>
      <c r="I138" s="251"/>
    </row>
    <row r="139" spans="1:9" ht="13.5" customHeight="1" x14ac:dyDescent="0.2">
      <c r="A139" s="570" t="s">
        <v>610</v>
      </c>
      <c r="B139" s="571"/>
      <c r="C139" s="571"/>
      <c r="D139" s="571"/>
      <c r="E139" s="571"/>
      <c r="F139" s="571"/>
      <c r="G139" s="571"/>
      <c r="H139" s="571"/>
      <c r="I139" s="572"/>
    </row>
    <row r="140" spans="1:9" ht="13.5" customHeight="1" x14ac:dyDescent="0.2">
      <c r="A140" s="570"/>
      <c r="B140" s="571"/>
      <c r="C140" s="571"/>
      <c r="D140" s="571"/>
      <c r="E140" s="571"/>
      <c r="F140" s="571"/>
      <c r="G140" s="571"/>
      <c r="H140" s="571"/>
      <c r="I140" s="572"/>
    </row>
    <row r="141" spans="1:9" ht="13.5" customHeight="1" x14ac:dyDescent="0.2">
      <c r="A141" s="570"/>
      <c r="B141" s="571"/>
      <c r="C141" s="571"/>
      <c r="D141" s="571"/>
      <c r="E141" s="571"/>
      <c r="F141" s="571"/>
      <c r="G141" s="571"/>
      <c r="H141" s="571"/>
      <c r="I141" s="572"/>
    </row>
    <row r="142" spans="1:9" ht="13.5" customHeight="1" x14ac:dyDescent="0.2">
      <c r="A142" s="570"/>
      <c r="B142" s="571"/>
      <c r="C142" s="571"/>
      <c r="D142" s="571"/>
      <c r="E142" s="571"/>
      <c r="F142" s="571"/>
      <c r="G142" s="571"/>
      <c r="H142" s="571"/>
      <c r="I142" s="572"/>
    </row>
    <row r="143" spans="1:9" ht="13.5" customHeight="1" x14ac:dyDescent="0.2">
      <c r="A143" s="250"/>
      <c r="B143" s="132"/>
      <c r="C143" s="132"/>
      <c r="D143" s="132"/>
      <c r="E143" s="132"/>
      <c r="F143" s="132"/>
      <c r="G143" s="132"/>
      <c r="H143" s="132"/>
      <c r="I143" s="251"/>
    </row>
    <row r="144" spans="1:9" ht="13.5" customHeight="1" x14ac:dyDescent="0.2">
      <c r="A144" s="250"/>
      <c r="B144" s="525" t="s">
        <v>247</v>
      </c>
      <c r="C144" s="525"/>
      <c r="D144" s="526" t="s">
        <v>597</v>
      </c>
      <c r="E144" s="526"/>
      <c r="F144" s="526"/>
      <c r="G144" s="526"/>
      <c r="H144" s="526"/>
      <c r="I144" s="527"/>
    </row>
    <row r="145" spans="1:9" ht="13.5" customHeight="1" x14ac:dyDescent="0.2">
      <c r="A145" s="250"/>
      <c r="B145" s="525"/>
      <c r="C145" s="525"/>
      <c r="D145" s="526"/>
      <c r="E145" s="526"/>
      <c r="F145" s="526"/>
      <c r="G145" s="526"/>
      <c r="H145" s="526"/>
      <c r="I145" s="527"/>
    </row>
    <row r="146" spans="1:9" ht="13.5" customHeight="1" x14ac:dyDescent="0.2">
      <c r="A146" s="250"/>
      <c r="B146" s="525"/>
      <c r="C146" s="525"/>
      <c r="D146" s="526"/>
      <c r="E146" s="526"/>
      <c r="F146" s="526"/>
      <c r="G146" s="526"/>
      <c r="H146" s="526"/>
      <c r="I146" s="527"/>
    </row>
    <row r="147" spans="1:9" ht="13.5" customHeight="1" x14ac:dyDescent="0.2">
      <c r="A147" s="250"/>
      <c r="B147" s="525" t="s">
        <v>549</v>
      </c>
      <c r="C147" s="525"/>
      <c r="D147" s="526" t="s">
        <v>598</v>
      </c>
      <c r="E147" s="526"/>
      <c r="F147" s="526"/>
      <c r="G147" s="526"/>
      <c r="H147" s="526"/>
      <c r="I147" s="527"/>
    </row>
    <row r="148" spans="1:9" ht="13.5" customHeight="1" x14ac:dyDescent="0.2">
      <c r="A148" s="26"/>
      <c r="B148" s="525"/>
      <c r="C148" s="525"/>
      <c r="D148" s="526"/>
      <c r="E148" s="526"/>
      <c r="F148" s="526"/>
      <c r="G148" s="526"/>
      <c r="H148" s="526"/>
      <c r="I148" s="527"/>
    </row>
    <row r="149" spans="1:9" ht="13.5" customHeight="1" x14ac:dyDescent="0.2">
      <c r="A149" s="26"/>
      <c r="B149" s="525"/>
      <c r="C149" s="525"/>
      <c r="D149" s="526"/>
      <c r="E149" s="526"/>
      <c r="F149" s="526"/>
      <c r="G149" s="526"/>
      <c r="H149" s="526"/>
      <c r="I149" s="527"/>
    </row>
    <row r="150" spans="1:9" ht="13.5" customHeight="1" x14ac:dyDescent="0.2">
      <c r="A150" s="26"/>
      <c r="B150" s="525" t="s">
        <v>668</v>
      </c>
      <c r="C150" s="525"/>
      <c r="D150" s="526" t="s">
        <v>599</v>
      </c>
      <c r="E150" s="526"/>
      <c r="F150" s="526"/>
      <c r="G150" s="526"/>
      <c r="H150" s="526"/>
      <c r="I150" s="527"/>
    </row>
    <row r="151" spans="1:9" ht="13.5" customHeight="1" x14ac:dyDescent="0.2">
      <c r="A151" s="26"/>
      <c r="B151" s="525"/>
      <c r="C151" s="525"/>
      <c r="D151" s="526"/>
      <c r="E151" s="526"/>
      <c r="F151" s="526"/>
      <c r="G151" s="526"/>
      <c r="H151" s="526"/>
      <c r="I151" s="527"/>
    </row>
    <row r="152" spans="1:9" ht="13.5" customHeight="1" x14ac:dyDescent="0.2">
      <c r="A152" s="26"/>
      <c r="B152" s="525"/>
      <c r="C152" s="525"/>
      <c r="D152" s="526"/>
      <c r="E152" s="526"/>
      <c r="F152" s="526"/>
      <c r="G152" s="526"/>
      <c r="H152" s="526"/>
      <c r="I152" s="527"/>
    </row>
    <row r="153" spans="1:9" ht="13.5" customHeight="1" x14ac:dyDescent="0.2">
      <c r="A153" s="26"/>
      <c r="B153" s="525" t="s">
        <v>665</v>
      </c>
      <c r="C153" s="525"/>
      <c r="D153" s="526" t="s">
        <v>693</v>
      </c>
      <c r="E153" s="526"/>
      <c r="F153" s="526"/>
      <c r="G153" s="526"/>
      <c r="H153" s="526"/>
      <c r="I153" s="527"/>
    </row>
    <row r="154" spans="1:9" ht="13.5" customHeight="1" x14ac:dyDescent="0.2">
      <c r="A154" s="26"/>
      <c r="B154" s="525"/>
      <c r="C154" s="525"/>
      <c r="D154" s="526"/>
      <c r="E154" s="526"/>
      <c r="F154" s="526"/>
      <c r="G154" s="526"/>
      <c r="H154" s="526"/>
      <c r="I154" s="527"/>
    </row>
    <row r="155" spans="1:9" ht="13.5" customHeight="1" x14ac:dyDescent="0.2">
      <c r="A155" s="26"/>
      <c r="B155" s="525"/>
      <c r="C155" s="525"/>
      <c r="D155" s="526"/>
      <c r="E155" s="526"/>
      <c r="F155" s="526"/>
      <c r="G155" s="526"/>
      <c r="H155" s="526"/>
      <c r="I155" s="527"/>
    </row>
    <row r="156" spans="1:9" ht="13.5" customHeight="1" x14ac:dyDescent="0.2">
      <c r="A156" s="26"/>
      <c r="B156" s="525" t="s">
        <v>667</v>
      </c>
      <c r="C156" s="525"/>
      <c r="D156" s="526" t="s">
        <v>600</v>
      </c>
      <c r="E156" s="526"/>
      <c r="F156" s="526"/>
      <c r="G156" s="526"/>
      <c r="H156" s="526"/>
      <c r="I156" s="527"/>
    </row>
    <row r="157" spans="1:9" ht="13.5" customHeight="1" x14ac:dyDescent="0.2">
      <c r="A157" s="26"/>
      <c r="B157" s="525"/>
      <c r="C157" s="525"/>
      <c r="D157" s="526"/>
      <c r="E157" s="526"/>
      <c r="F157" s="526"/>
      <c r="G157" s="526"/>
      <c r="H157" s="526"/>
      <c r="I157" s="527"/>
    </row>
    <row r="158" spans="1:9" ht="13.5" customHeight="1" x14ac:dyDescent="0.2">
      <c r="A158" s="26"/>
      <c r="B158" s="525"/>
      <c r="C158" s="525"/>
      <c r="D158" s="526"/>
      <c r="E158" s="526"/>
      <c r="F158" s="526"/>
      <c r="G158" s="526"/>
      <c r="H158" s="526"/>
      <c r="I158" s="527"/>
    </row>
    <row r="159" spans="1:9" ht="13.5" customHeight="1" x14ac:dyDescent="0.2">
      <c r="A159" s="26"/>
      <c r="B159" s="525" t="s">
        <v>666</v>
      </c>
      <c r="C159" s="525"/>
      <c r="D159" s="526" t="s">
        <v>601</v>
      </c>
      <c r="E159" s="526"/>
      <c r="F159" s="526"/>
      <c r="G159" s="526"/>
      <c r="H159" s="526"/>
      <c r="I159" s="527"/>
    </row>
    <row r="160" spans="1:9" ht="13.5" customHeight="1" x14ac:dyDescent="0.2">
      <c r="A160" s="26"/>
      <c r="B160" s="525"/>
      <c r="C160" s="525"/>
      <c r="D160" s="526"/>
      <c r="E160" s="526"/>
      <c r="F160" s="526"/>
      <c r="G160" s="526"/>
      <c r="H160" s="526"/>
      <c r="I160" s="527"/>
    </row>
    <row r="161" spans="1:9" ht="13.5" customHeight="1" x14ac:dyDescent="0.2">
      <c r="A161" s="26"/>
      <c r="B161" s="525"/>
      <c r="C161" s="525"/>
      <c r="D161" s="526"/>
      <c r="E161" s="526"/>
      <c r="F161" s="526"/>
      <c r="G161" s="526"/>
      <c r="H161" s="526"/>
      <c r="I161" s="527"/>
    </row>
    <row r="162" spans="1:9" ht="13.5" customHeight="1" x14ac:dyDescent="0.2">
      <c r="A162" s="26"/>
      <c r="I162" s="27"/>
    </row>
    <row r="163" spans="1:9" ht="13.5" customHeight="1" x14ac:dyDescent="0.2">
      <c r="A163" s="26"/>
      <c r="I163" s="27"/>
    </row>
    <row r="164" spans="1:9" ht="13.5" customHeight="1" thickBot="1" x14ac:dyDescent="0.25">
      <c r="A164" s="265"/>
      <c r="B164" s="242"/>
      <c r="C164" s="242"/>
      <c r="D164" s="242"/>
      <c r="E164" s="242"/>
      <c r="F164" s="242"/>
      <c r="G164" s="242"/>
      <c r="H164" s="242"/>
      <c r="I164" s="266"/>
    </row>
    <row r="165" spans="1:9" ht="13.5" customHeight="1" x14ac:dyDescent="0.2">
      <c r="A165" s="531" t="s">
        <v>708</v>
      </c>
      <c r="B165" s="532"/>
      <c r="C165" s="532"/>
      <c r="D165" s="532"/>
      <c r="E165" s="532"/>
      <c r="F165" s="532"/>
      <c r="G165" s="532"/>
      <c r="H165" s="532"/>
      <c r="I165" s="533"/>
    </row>
    <row r="166" spans="1:9" ht="13.5" customHeight="1" x14ac:dyDescent="0.2">
      <c r="A166" s="534"/>
      <c r="B166" s="535"/>
      <c r="C166" s="535"/>
      <c r="D166" s="535"/>
      <c r="E166" s="535"/>
      <c r="F166" s="535"/>
      <c r="G166" s="535"/>
      <c r="H166" s="535"/>
      <c r="I166" s="536"/>
    </row>
    <row r="167" spans="1:9" ht="13.5" customHeight="1" x14ac:dyDescent="0.2">
      <c r="A167" s="26"/>
      <c r="B167" s="525" t="s">
        <v>244</v>
      </c>
      <c r="C167" s="525"/>
      <c r="D167" s="571" t="s">
        <v>712</v>
      </c>
      <c r="E167" s="571"/>
      <c r="F167" s="571"/>
      <c r="G167" s="571"/>
      <c r="H167" s="571"/>
      <c r="I167" s="572"/>
    </row>
    <row r="168" spans="1:9" ht="13.5" customHeight="1" x14ac:dyDescent="0.2">
      <c r="A168" s="26"/>
      <c r="B168" s="525"/>
      <c r="C168" s="525"/>
      <c r="D168" s="571"/>
      <c r="E168" s="571"/>
      <c r="F168" s="571"/>
      <c r="G168" s="571"/>
      <c r="H168" s="571"/>
      <c r="I168" s="572"/>
    </row>
    <row r="169" spans="1:9" ht="13.5" customHeight="1" x14ac:dyDescent="0.2">
      <c r="A169" s="26"/>
      <c r="B169" s="525"/>
      <c r="C169" s="525"/>
      <c r="D169" s="571"/>
      <c r="E169" s="571"/>
      <c r="F169" s="571"/>
      <c r="G169" s="571"/>
      <c r="H169" s="571"/>
      <c r="I169" s="572"/>
    </row>
    <row r="170" spans="1:9" ht="13.5" customHeight="1" x14ac:dyDescent="0.2">
      <c r="A170" s="26"/>
      <c r="B170" s="525"/>
      <c r="C170" s="525"/>
      <c r="D170" s="571"/>
      <c r="E170" s="571"/>
      <c r="F170" s="571"/>
      <c r="G170" s="571"/>
      <c r="H170" s="571"/>
      <c r="I170" s="572"/>
    </row>
    <row r="171" spans="1:9" ht="13.5" customHeight="1" x14ac:dyDescent="0.2">
      <c r="A171" s="26"/>
      <c r="B171" s="525"/>
      <c r="C171" s="525"/>
      <c r="D171" s="571"/>
      <c r="E171" s="571"/>
      <c r="F171" s="571"/>
      <c r="G171" s="571"/>
      <c r="H171" s="571"/>
      <c r="I171" s="572"/>
    </row>
    <row r="172" spans="1:9" ht="13.5" customHeight="1" x14ac:dyDescent="0.2">
      <c r="A172" s="26"/>
      <c r="B172" s="525"/>
      <c r="C172" s="525"/>
      <c r="D172" s="571"/>
      <c r="E172" s="571"/>
      <c r="F172" s="571"/>
      <c r="G172" s="571"/>
      <c r="H172" s="571"/>
      <c r="I172" s="572"/>
    </row>
    <row r="173" spans="1:9" ht="13.5" customHeight="1" x14ac:dyDescent="0.2">
      <c r="A173" s="26"/>
      <c r="B173" s="525"/>
      <c r="C173" s="525"/>
      <c r="D173" s="571"/>
      <c r="E173" s="571"/>
      <c r="F173" s="571"/>
      <c r="G173" s="571"/>
      <c r="H173" s="571"/>
      <c r="I173" s="572"/>
    </row>
    <row r="174" spans="1:9" ht="13.5" customHeight="1" x14ac:dyDescent="0.2">
      <c r="A174" s="26"/>
      <c r="B174" s="525"/>
      <c r="C174" s="525"/>
      <c r="D174" s="571"/>
      <c r="E174" s="571"/>
      <c r="F174" s="571"/>
      <c r="G174" s="571"/>
      <c r="H174" s="571"/>
      <c r="I174" s="572"/>
    </row>
    <row r="175" spans="1:9" ht="13.5" customHeight="1" x14ac:dyDescent="0.2">
      <c r="A175" s="26"/>
      <c r="B175" s="525"/>
      <c r="C175" s="525"/>
      <c r="D175" s="571"/>
      <c r="E175" s="571"/>
      <c r="F175" s="571"/>
      <c r="G175" s="571"/>
      <c r="H175" s="571"/>
      <c r="I175" s="572"/>
    </row>
    <row r="176" spans="1:9" ht="13.5" customHeight="1" x14ac:dyDescent="0.2">
      <c r="A176" s="26"/>
      <c r="B176" s="443"/>
      <c r="C176" s="443"/>
      <c r="D176" s="436"/>
      <c r="E176" s="436"/>
      <c r="F176" s="436"/>
      <c r="G176" s="436"/>
      <c r="H176" s="436"/>
      <c r="I176" s="437"/>
    </row>
    <row r="177" spans="1:9" ht="13.5" customHeight="1" x14ac:dyDescent="0.2">
      <c r="A177" s="260" t="s">
        <v>557</v>
      </c>
      <c r="I177" s="27"/>
    </row>
    <row r="178" spans="1:9" ht="13.5" customHeight="1" x14ac:dyDescent="0.2">
      <c r="A178" s="530" t="s">
        <v>694</v>
      </c>
      <c r="B178" s="526"/>
      <c r="C178" s="526"/>
      <c r="D178" s="526"/>
      <c r="E178" s="526"/>
      <c r="F178" s="526"/>
      <c r="G178" s="526"/>
      <c r="H178" s="526"/>
      <c r="I178" s="527"/>
    </row>
    <row r="179" spans="1:9" ht="13.5" customHeight="1" x14ac:dyDescent="0.2">
      <c r="A179" s="445"/>
      <c r="B179" s="440"/>
      <c r="C179" s="440"/>
      <c r="D179" s="440"/>
      <c r="E179" s="440"/>
      <c r="F179" s="440"/>
      <c r="G179" s="440"/>
      <c r="H179" s="440"/>
      <c r="I179" s="441"/>
    </row>
    <row r="180" spans="1:9" ht="13.5" customHeight="1" x14ac:dyDescent="0.2">
      <c r="A180" s="260" t="s">
        <v>583</v>
      </c>
      <c r="B180" s="248"/>
      <c r="C180" s="248"/>
      <c r="D180" s="248"/>
      <c r="E180" s="248"/>
      <c r="F180" s="248"/>
      <c r="G180" s="248"/>
      <c r="H180" s="248"/>
      <c r="I180" s="263"/>
    </row>
    <row r="181" spans="1:9" ht="13.5" customHeight="1" x14ac:dyDescent="0.2">
      <c r="A181" s="250" t="s">
        <v>584</v>
      </c>
      <c r="B181" s="132"/>
      <c r="C181" s="132"/>
      <c r="D181" s="132"/>
      <c r="E181" s="132"/>
      <c r="F181" s="132"/>
      <c r="G181" s="132"/>
      <c r="H181" s="132"/>
      <c r="I181" s="251"/>
    </row>
    <row r="182" spans="1:9" ht="13.5" customHeight="1" x14ac:dyDescent="0.2">
      <c r="A182" s="250"/>
      <c r="B182" s="132"/>
      <c r="C182" s="132"/>
      <c r="D182" s="132"/>
      <c r="E182" s="132"/>
      <c r="F182" s="132"/>
      <c r="G182" s="132"/>
      <c r="H182" s="132"/>
      <c r="I182" s="251"/>
    </row>
    <row r="183" spans="1:9" ht="13.5" customHeight="1" x14ac:dyDescent="0.2">
      <c r="A183" s="250"/>
      <c r="B183" s="525" t="s">
        <v>605</v>
      </c>
      <c r="C183" s="525"/>
      <c r="D183" s="542" t="s">
        <v>606</v>
      </c>
      <c r="E183" s="542"/>
      <c r="F183" s="542"/>
      <c r="G183" s="542"/>
      <c r="H183" s="542"/>
      <c r="I183" s="543"/>
    </row>
    <row r="184" spans="1:9" ht="13.5" customHeight="1" x14ac:dyDescent="0.2">
      <c r="A184" s="250"/>
      <c r="B184" s="537" t="s">
        <v>551</v>
      </c>
      <c r="C184" s="537"/>
      <c r="D184" s="526" t="s">
        <v>607</v>
      </c>
      <c r="E184" s="526"/>
      <c r="F184" s="526"/>
      <c r="G184" s="526"/>
      <c r="H184" s="526"/>
      <c r="I184" s="527"/>
    </row>
    <row r="185" spans="1:9" ht="13.5" customHeight="1" x14ac:dyDescent="0.2">
      <c r="A185" s="250"/>
      <c r="B185" s="537"/>
      <c r="C185" s="537"/>
      <c r="D185" s="526"/>
      <c r="E185" s="526"/>
      <c r="F185" s="526"/>
      <c r="G185" s="526"/>
      <c r="H185" s="526"/>
      <c r="I185" s="527"/>
    </row>
    <row r="186" spans="1:9" ht="13.5" customHeight="1" x14ac:dyDescent="0.2">
      <c r="A186" s="250"/>
      <c r="B186" s="525" t="s">
        <v>677</v>
      </c>
      <c r="C186" s="525"/>
      <c r="D186" s="446" t="s">
        <v>678</v>
      </c>
      <c r="E186" s="440"/>
      <c r="F186" s="440"/>
      <c r="G186" s="440"/>
      <c r="H186" s="440"/>
      <c r="I186" s="441"/>
    </row>
    <row r="187" spans="1:9" ht="13.5" customHeight="1" thickBot="1" x14ac:dyDescent="0.25">
      <c r="A187" s="265"/>
      <c r="B187" s="242"/>
      <c r="C187" s="242"/>
      <c r="D187" s="242"/>
      <c r="E187" s="242"/>
      <c r="F187" s="242"/>
      <c r="G187" s="242"/>
      <c r="H187" s="242"/>
      <c r="I187" s="266"/>
    </row>
    <row r="188" spans="1:9" ht="13.5" customHeight="1" thickBot="1" x14ac:dyDescent="0.25"/>
    <row r="189" spans="1:9" ht="13.5" customHeight="1" x14ac:dyDescent="0.2">
      <c r="A189" s="531" t="s">
        <v>717</v>
      </c>
      <c r="B189" s="532"/>
      <c r="C189" s="532"/>
      <c r="D189" s="532"/>
      <c r="E189" s="532"/>
      <c r="F189" s="532"/>
      <c r="G189" s="532"/>
      <c r="H189" s="532"/>
      <c r="I189" s="533"/>
    </row>
    <row r="190" spans="1:9" ht="13.5" customHeight="1" x14ac:dyDescent="0.2">
      <c r="A190" s="534"/>
      <c r="B190" s="535"/>
      <c r="C190" s="535"/>
      <c r="D190" s="535"/>
      <c r="E190" s="535"/>
      <c r="F190" s="535"/>
      <c r="G190" s="535"/>
      <c r="H190" s="535"/>
      <c r="I190" s="536"/>
    </row>
    <row r="191" spans="1:9" ht="13.5" customHeight="1" x14ac:dyDescent="0.2">
      <c r="A191" s="260" t="s">
        <v>615</v>
      </c>
      <c r="I191" s="27"/>
    </row>
    <row r="192" spans="1:9" ht="13.5" customHeight="1" x14ac:dyDescent="0.2">
      <c r="A192" s="26"/>
      <c r="I192" s="27"/>
    </row>
    <row r="193" spans="1:9" ht="13.5" customHeight="1" x14ac:dyDescent="0.2">
      <c r="A193" s="530" t="s">
        <v>616</v>
      </c>
      <c r="B193" s="526"/>
      <c r="C193" s="526"/>
      <c r="D193" s="526"/>
      <c r="E193" s="526"/>
      <c r="F193" s="526"/>
      <c r="G193" s="526"/>
      <c r="H193" s="526"/>
      <c r="I193" s="527"/>
    </row>
    <row r="194" spans="1:9" ht="13.5" customHeight="1" x14ac:dyDescent="0.2">
      <c r="A194" s="530"/>
      <c r="B194" s="526"/>
      <c r="C194" s="526"/>
      <c r="D194" s="526"/>
      <c r="E194" s="526"/>
      <c r="F194" s="526"/>
      <c r="G194" s="526"/>
      <c r="H194" s="526"/>
      <c r="I194" s="527"/>
    </row>
    <row r="195" spans="1:9" ht="13.5" customHeight="1" x14ac:dyDescent="0.2">
      <c r="A195" s="26"/>
      <c r="I195" s="27"/>
    </row>
    <row r="196" spans="1:9" ht="13.5" customHeight="1" x14ac:dyDescent="0.2">
      <c r="A196" s="544" t="s">
        <v>614</v>
      </c>
      <c r="B196" s="528"/>
      <c r="C196" s="528"/>
      <c r="D196" s="528"/>
      <c r="E196" s="528"/>
      <c r="F196" s="528"/>
      <c r="G196" s="528"/>
      <c r="H196" s="528"/>
      <c r="I196" s="529"/>
    </row>
    <row r="197" spans="1:9" ht="13.5" customHeight="1" x14ac:dyDescent="0.2">
      <c r="A197" s="544"/>
      <c r="B197" s="528"/>
      <c r="C197" s="528"/>
      <c r="D197" s="528"/>
      <c r="E197" s="528"/>
      <c r="F197" s="528"/>
      <c r="G197" s="528"/>
      <c r="H197" s="528"/>
      <c r="I197" s="529"/>
    </row>
    <row r="198" spans="1:9" ht="13.5" customHeight="1" x14ac:dyDescent="0.2">
      <c r="A198" s="26"/>
      <c r="I198" s="27"/>
    </row>
    <row r="199" spans="1:9" ht="13.5" customHeight="1" x14ac:dyDescent="0.2">
      <c r="A199" s="250"/>
      <c r="B199" s="525" t="s">
        <v>185</v>
      </c>
      <c r="C199" s="525"/>
      <c r="D199" s="526" t="s">
        <v>617</v>
      </c>
      <c r="E199" s="526"/>
      <c r="F199" s="526"/>
      <c r="G199" s="526"/>
      <c r="H199" s="526"/>
      <c r="I199" s="527"/>
    </row>
    <row r="200" spans="1:9" ht="13.5" customHeight="1" x14ac:dyDescent="0.2">
      <c r="A200" s="250"/>
      <c r="B200" s="525"/>
      <c r="C200" s="525"/>
      <c r="D200" s="526"/>
      <c r="E200" s="526"/>
      <c r="F200" s="526"/>
      <c r="G200" s="526"/>
      <c r="H200" s="526"/>
      <c r="I200" s="527"/>
    </row>
    <row r="201" spans="1:9" ht="13.5" customHeight="1" x14ac:dyDescent="0.2">
      <c r="A201" s="250"/>
      <c r="B201" s="525" t="s">
        <v>174</v>
      </c>
      <c r="C201" s="525"/>
      <c r="D201" s="526" t="s">
        <v>588</v>
      </c>
      <c r="E201" s="526"/>
      <c r="F201" s="526"/>
      <c r="G201" s="526"/>
      <c r="H201" s="526"/>
      <c r="I201" s="527"/>
    </row>
    <row r="202" spans="1:9" ht="13.5" customHeight="1" x14ac:dyDescent="0.2">
      <c r="A202" s="26"/>
      <c r="B202" s="525"/>
      <c r="C202" s="525"/>
      <c r="D202" s="526"/>
      <c r="E202" s="526"/>
      <c r="F202" s="526"/>
      <c r="G202" s="526"/>
      <c r="H202" s="526"/>
      <c r="I202" s="527"/>
    </row>
    <row r="203" spans="1:9" ht="13.5" customHeight="1" x14ac:dyDescent="0.2">
      <c r="A203" s="26"/>
      <c r="B203" s="525" t="s">
        <v>618</v>
      </c>
      <c r="C203" s="525"/>
      <c r="D203" s="526" t="s">
        <v>619</v>
      </c>
      <c r="E203" s="526"/>
      <c r="F203" s="526"/>
      <c r="G203" s="526"/>
      <c r="H203" s="526"/>
      <c r="I203" s="527"/>
    </row>
    <row r="204" spans="1:9" ht="13.5" customHeight="1" x14ac:dyDescent="0.2">
      <c r="A204" s="26"/>
      <c r="B204" s="525"/>
      <c r="C204" s="525"/>
      <c r="D204" s="526"/>
      <c r="E204" s="526"/>
      <c r="F204" s="526"/>
      <c r="G204" s="526"/>
      <c r="H204" s="526"/>
      <c r="I204" s="527"/>
    </row>
    <row r="205" spans="1:9" ht="13.5" customHeight="1" x14ac:dyDescent="0.2">
      <c r="A205" s="26"/>
      <c r="B205" s="525" t="s">
        <v>620</v>
      </c>
      <c r="C205" s="525"/>
      <c r="D205" s="528" t="s">
        <v>621</v>
      </c>
      <c r="E205" s="528"/>
      <c r="F205" s="528"/>
      <c r="G205" s="528"/>
      <c r="H205" s="528"/>
      <c r="I205" s="529"/>
    </row>
    <row r="206" spans="1:9" ht="13.5" customHeight="1" x14ac:dyDescent="0.2">
      <c r="A206" s="26"/>
      <c r="B206" s="525"/>
      <c r="C206" s="525"/>
      <c r="D206" s="528"/>
      <c r="E206" s="528"/>
      <c r="F206" s="528"/>
      <c r="G206" s="528"/>
      <c r="H206" s="528"/>
      <c r="I206" s="529"/>
    </row>
    <row r="207" spans="1:9" ht="13.5" customHeight="1" x14ac:dyDescent="0.2">
      <c r="A207" s="26"/>
      <c r="B207" s="525" t="s">
        <v>176</v>
      </c>
      <c r="C207" s="525"/>
      <c r="D207" s="526" t="s">
        <v>581</v>
      </c>
      <c r="E207" s="526"/>
      <c r="F207" s="526"/>
      <c r="G207" s="526"/>
      <c r="H207" s="526"/>
      <c r="I207" s="527"/>
    </row>
    <row r="208" spans="1:9" ht="13.5" customHeight="1" x14ac:dyDescent="0.2">
      <c r="A208" s="26"/>
      <c r="B208" s="525"/>
      <c r="C208" s="525"/>
      <c r="D208" s="526"/>
      <c r="E208" s="526"/>
      <c r="F208" s="526"/>
      <c r="G208" s="526"/>
      <c r="H208" s="526"/>
      <c r="I208" s="527"/>
    </row>
    <row r="209" spans="1:9" ht="13.5" customHeight="1" x14ac:dyDescent="0.2">
      <c r="A209" s="26"/>
      <c r="B209" s="525" t="s">
        <v>582</v>
      </c>
      <c r="C209" s="525"/>
      <c r="D209" s="526" t="s">
        <v>622</v>
      </c>
      <c r="E209" s="526"/>
      <c r="F209" s="526"/>
      <c r="G209" s="526"/>
      <c r="H209" s="526"/>
      <c r="I209" s="527"/>
    </row>
    <row r="210" spans="1:9" ht="13.5" customHeight="1" x14ac:dyDescent="0.2">
      <c r="A210" s="26"/>
      <c r="B210" s="525"/>
      <c r="C210" s="525"/>
      <c r="D210" s="526"/>
      <c r="E210" s="526"/>
      <c r="F210" s="526"/>
      <c r="G210" s="526"/>
      <c r="H210" s="526"/>
      <c r="I210" s="527"/>
    </row>
    <row r="211" spans="1:9" ht="13.5" customHeight="1" x14ac:dyDescent="0.2">
      <c r="A211" s="26"/>
      <c r="B211" s="439"/>
      <c r="C211" s="439"/>
      <c r="D211" s="479"/>
      <c r="E211" s="479"/>
      <c r="F211" s="479"/>
      <c r="G211" s="479"/>
      <c r="H211" s="479"/>
      <c r="I211" s="480"/>
    </row>
    <row r="212" spans="1:9" ht="13.5" customHeight="1" x14ac:dyDescent="0.2">
      <c r="A212" s="26"/>
      <c r="I212" s="27"/>
    </row>
    <row r="213" spans="1:9" ht="13.5" customHeight="1" x14ac:dyDescent="0.2">
      <c r="A213" s="26"/>
      <c r="I213" s="27"/>
    </row>
    <row r="214" spans="1:9" ht="13.5" customHeight="1" x14ac:dyDescent="0.2">
      <c r="A214" s="26"/>
      <c r="B214" s="439"/>
      <c r="C214" s="439"/>
      <c r="D214" s="479"/>
      <c r="E214" s="479"/>
      <c r="F214" s="479"/>
      <c r="G214" s="479"/>
      <c r="H214" s="479"/>
      <c r="I214" s="480"/>
    </row>
    <row r="215" spans="1:9" ht="13.5" customHeight="1" x14ac:dyDescent="0.2">
      <c r="A215" s="26"/>
      <c r="B215" s="439"/>
      <c r="C215" s="439"/>
      <c r="D215" s="479"/>
      <c r="E215" s="479"/>
      <c r="F215" s="479"/>
      <c r="G215" s="479"/>
      <c r="H215" s="479"/>
      <c r="I215" s="480"/>
    </row>
    <row r="216" spans="1:9" ht="13.5" customHeight="1" x14ac:dyDescent="0.2">
      <c r="A216" s="26"/>
      <c r="B216" s="439"/>
      <c r="C216" s="439"/>
      <c r="D216" s="479"/>
      <c r="E216" s="479"/>
      <c r="F216" s="479"/>
      <c r="G216" s="479"/>
      <c r="H216" s="479"/>
      <c r="I216" s="480"/>
    </row>
    <row r="217" spans="1:9" ht="13.5" customHeight="1" x14ac:dyDescent="0.2">
      <c r="A217" s="26"/>
      <c r="B217" s="439"/>
      <c r="C217" s="439"/>
      <c r="D217" s="479"/>
      <c r="E217" s="479"/>
      <c r="F217" s="479"/>
      <c r="G217" s="479"/>
      <c r="H217" s="479"/>
      <c r="I217" s="480"/>
    </row>
    <row r="218" spans="1:9" ht="13.5" customHeight="1" thickBot="1" x14ac:dyDescent="0.25">
      <c r="A218" s="265"/>
      <c r="B218" s="433"/>
      <c r="C218" s="433"/>
      <c r="D218" s="434"/>
      <c r="E218" s="434"/>
      <c r="F218" s="434"/>
      <c r="G218" s="434"/>
      <c r="H218" s="434"/>
      <c r="I218" s="435"/>
    </row>
    <row r="219" spans="1:9" ht="13.5" customHeight="1" x14ac:dyDescent="0.2">
      <c r="A219" s="531" t="s">
        <v>718</v>
      </c>
      <c r="B219" s="532"/>
      <c r="C219" s="532"/>
      <c r="D219" s="532"/>
      <c r="E219" s="532"/>
      <c r="F219" s="532"/>
      <c r="G219" s="532"/>
      <c r="H219" s="532"/>
      <c r="I219" s="533"/>
    </row>
    <row r="220" spans="1:9" ht="13.5" customHeight="1" x14ac:dyDescent="0.2">
      <c r="A220" s="534"/>
      <c r="B220" s="535"/>
      <c r="C220" s="535"/>
      <c r="D220" s="535"/>
      <c r="E220" s="535"/>
      <c r="F220" s="535"/>
      <c r="G220" s="535"/>
      <c r="H220" s="535"/>
      <c r="I220" s="536"/>
    </row>
    <row r="221" spans="1:9" ht="13.5" customHeight="1" x14ac:dyDescent="0.2">
      <c r="A221" s="260" t="s">
        <v>623</v>
      </c>
      <c r="I221" s="27"/>
    </row>
    <row r="222" spans="1:9" ht="13.5" customHeight="1" x14ac:dyDescent="0.2">
      <c r="A222" s="26"/>
      <c r="I222" s="27"/>
    </row>
    <row r="223" spans="1:9" ht="13.5" customHeight="1" x14ac:dyDescent="0.2">
      <c r="A223" s="530" t="s">
        <v>624</v>
      </c>
      <c r="B223" s="526"/>
      <c r="C223" s="526"/>
      <c r="D223" s="526"/>
      <c r="E223" s="526"/>
      <c r="F223" s="526"/>
      <c r="G223" s="526"/>
      <c r="H223" s="526"/>
      <c r="I223" s="527"/>
    </row>
    <row r="224" spans="1:9" ht="13.5" customHeight="1" x14ac:dyDescent="0.2">
      <c r="A224" s="530"/>
      <c r="B224" s="526"/>
      <c r="C224" s="526"/>
      <c r="D224" s="526"/>
      <c r="E224" s="526"/>
      <c r="F224" s="526"/>
      <c r="G224" s="526"/>
      <c r="H224" s="526"/>
      <c r="I224" s="527"/>
    </row>
    <row r="225" spans="1:9" ht="13.5" customHeight="1" x14ac:dyDescent="0.2">
      <c r="A225" s="264"/>
      <c r="B225" s="248"/>
      <c r="C225" s="248"/>
      <c r="D225" s="248"/>
      <c r="E225" s="248"/>
      <c r="F225" s="248"/>
      <c r="G225" s="248"/>
      <c r="H225" s="248"/>
      <c r="I225" s="263"/>
    </row>
    <row r="226" spans="1:9" ht="13.5" customHeight="1" x14ac:dyDescent="0.2">
      <c r="A226" s="26"/>
      <c r="B226" s="525" t="s">
        <v>185</v>
      </c>
      <c r="C226" s="525"/>
      <c r="D226" s="526" t="s">
        <v>617</v>
      </c>
      <c r="E226" s="526"/>
      <c r="F226" s="526"/>
      <c r="G226" s="526"/>
      <c r="H226" s="526"/>
      <c r="I226" s="527"/>
    </row>
    <row r="227" spans="1:9" ht="13.5" customHeight="1" x14ac:dyDescent="0.2">
      <c r="A227" s="26"/>
      <c r="B227" s="525"/>
      <c r="C227" s="525"/>
      <c r="D227" s="526"/>
      <c r="E227" s="526"/>
      <c r="F227" s="526"/>
      <c r="G227" s="526"/>
      <c r="H227" s="526"/>
      <c r="I227" s="527"/>
    </row>
    <row r="228" spans="1:9" ht="13.5" customHeight="1" x14ac:dyDescent="0.2">
      <c r="A228" s="26"/>
      <c r="B228" s="525" t="s">
        <v>174</v>
      </c>
      <c r="C228" s="525"/>
      <c r="D228" s="526" t="s">
        <v>588</v>
      </c>
      <c r="E228" s="526"/>
      <c r="F228" s="526"/>
      <c r="G228" s="526"/>
      <c r="H228" s="526"/>
      <c r="I228" s="527"/>
    </row>
    <row r="229" spans="1:9" ht="13.5" customHeight="1" x14ac:dyDescent="0.2">
      <c r="A229" s="26"/>
      <c r="B229" s="525"/>
      <c r="C229" s="525"/>
      <c r="D229" s="526"/>
      <c r="E229" s="526"/>
      <c r="F229" s="526"/>
      <c r="G229" s="526"/>
      <c r="H229" s="526"/>
      <c r="I229" s="527"/>
    </row>
    <row r="230" spans="1:9" ht="13.5" customHeight="1" x14ac:dyDescent="0.2">
      <c r="A230" s="26"/>
      <c r="B230" s="525" t="s">
        <v>625</v>
      </c>
      <c r="C230" s="525"/>
      <c r="D230" s="526" t="s">
        <v>695</v>
      </c>
      <c r="E230" s="526"/>
      <c r="F230" s="526"/>
      <c r="G230" s="526"/>
      <c r="H230" s="526"/>
      <c r="I230" s="527"/>
    </row>
    <row r="231" spans="1:9" ht="13.5" customHeight="1" x14ac:dyDescent="0.2">
      <c r="A231" s="26"/>
      <c r="B231" s="525"/>
      <c r="C231" s="525"/>
      <c r="D231" s="526"/>
      <c r="E231" s="526"/>
      <c r="F231" s="526"/>
      <c r="G231" s="526"/>
      <c r="H231" s="526"/>
      <c r="I231" s="527"/>
    </row>
    <row r="232" spans="1:9" ht="13.5" customHeight="1" x14ac:dyDescent="0.2">
      <c r="A232" s="26"/>
      <c r="B232" s="525" t="s">
        <v>620</v>
      </c>
      <c r="C232" s="525"/>
      <c r="D232" s="528" t="s">
        <v>621</v>
      </c>
      <c r="E232" s="528"/>
      <c r="F232" s="528"/>
      <c r="G232" s="528"/>
      <c r="H232" s="528"/>
      <c r="I232" s="529"/>
    </row>
    <row r="233" spans="1:9" ht="13.5" customHeight="1" x14ac:dyDescent="0.2">
      <c r="A233" s="26"/>
      <c r="B233" s="525"/>
      <c r="C233" s="525"/>
      <c r="D233" s="528"/>
      <c r="E233" s="528"/>
      <c r="F233" s="528"/>
      <c r="G233" s="528"/>
      <c r="H233" s="528"/>
      <c r="I233" s="529"/>
    </row>
    <row r="234" spans="1:9" ht="13.5" customHeight="1" x14ac:dyDescent="0.2">
      <c r="A234" s="26"/>
      <c r="B234" s="525" t="s">
        <v>232</v>
      </c>
      <c r="C234" s="525"/>
      <c r="D234" s="528" t="s">
        <v>696</v>
      </c>
      <c r="E234" s="528"/>
      <c r="F234" s="528"/>
      <c r="G234" s="528"/>
      <c r="H234" s="528"/>
      <c r="I234" s="529"/>
    </row>
    <row r="235" spans="1:9" ht="13.5" customHeight="1" x14ac:dyDescent="0.2">
      <c r="A235" s="26"/>
      <c r="B235" s="525"/>
      <c r="C235" s="525"/>
      <c r="D235" s="528"/>
      <c r="E235" s="528"/>
      <c r="F235" s="528"/>
      <c r="G235" s="528"/>
      <c r="H235" s="528"/>
      <c r="I235" s="529"/>
    </row>
    <row r="236" spans="1:9" ht="13.5" customHeight="1" x14ac:dyDescent="0.2">
      <c r="A236" s="26"/>
      <c r="B236" s="525" t="s">
        <v>189</v>
      </c>
      <c r="C236" s="525"/>
      <c r="D236" s="528" t="s">
        <v>626</v>
      </c>
      <c r="E236" s="528"/>
      <c r="F236" s="528"/>
      <c r="G236" s="528"/>
      <c r="H236" s="528"/>
      <c r="I236" s="529"/>
    </row>
    <row r="237" spans="1:9" ht="13.5" customHeight="1" x14ac:dyDescent="0.2">
      <c r="A237" s="26"/>
      <c r="B237" s="525"/>
      <c r="C237" s="525"/>
      <c r="D237" s="528"/>
      <c r="E237" s="528"/>
      <c r="F237" s="528"/>
      <c r="G237" s="528"/>
      <c r="H237" s="528"/>
      <c r="I237" s="529"/>
    </row>
    <row r="238" spans="1:9" ht="13.5" customHeight="1" x14ac:dyDescent="0.2">
      <c r="A238" s="26"/>
      <c r="B238" s="525"/>
      <c r="C238" s="525"/>
      <c r="D238" s="528"/>
      <c r="E238" s="528"/>
      <c r="F238" s="528"/>
      <c r="G238" s="528"/>
      <c r="H238" s="528"/>
      <c r="I238" s="529"/>
    </row>
    <row r="239" spans="1:9" ht="13.5" customHeight="1" x14ac:dyDescent="0.2">
      <c r="A239" s="26"/>
      <c r="B239" s="537" t="s">
        <v>627</v>
      </c>
      <c r="C239" s="537"/>
      <c r="D239" s="528" t="s">
        <v>628</v>
      </c>
      <c r="E239" s="528"/>
      <c r="F239" s="528"/>
      <c r="G239" s="528"/>
      <c r="H239" s="528"/>
      <c r="I239" s="529"/>
    </row>
    <row r="240" spans="1:9" ht="13.5" customHeight="1" x14ac:dyDescent="0.2">
      <c r="A240" s="26"/>
      <c r="B240" s="537"/>
      <c r="C240" s="537"/>
      <c r="D240" s="528"/>
      <c r="E240" s="528"/>
      <c r="F240" s="528"/>
      <c r="G240" s="528"/>
      <c r="H240" s="528"/>
      <c r="I240" s="529"/>
    </row>
    <row r="241" spans="1:9" ht="13.5" customHeight="1" x14ac:dyDescent="0.2">
      <c r="A241" s="26"/>
      <c r="B241" s="525" t="s">
        <v>629</v>
      </c>
      <c r="C241" s="525"/>
      <c r="D241" s="528" t="s">
        <v>630</v>
      </c>
      <c r="E241" s="528"/>
      <c r="F241" s="528"/>
      <c r="G241" s="528"/>
      <c r="H241" s="528"/>
      <c r="I241" s="529"/>
    </row>
    <row r="242" spans="1:9" ht="13.5" customHeight="1" x14ac:dyDescent="0.2">
      <c r="A242" s="26"/>
      <c r="B242" s="525"/>
      <c r="C242" s="525"/>
      <c r="D242" s="528"/>
      <c r="E242" s="528"/>
      <c r="F242" s="528"/>
      <c r="G242" s="528"/>
      <c r="H242" s="528"/>
      <c r="I242" s="529"/>
    </row>
    <row r="243" spans="1:9" ht="13.5" customHeight="1" x14ac:dyDescent="0.2">
      <c r="A243" s="26"/>
      <c r="B243" s="525" t="s">
        <v>631</v>
      </c>
      <c r="C243" s="525"/>
      <c r="D243" s="528" t="s">
        <v>632</v>
      </c>
      <c r="E243" s="528"/>
      <c r="F243" s="528"/>
      <c r="G243" s="528"/>
      <c r="H243" s="528"/>
      <c r="I243" s="529"/>
    </row>
    <row r="244" spans="1:9" ht="13.5" customHeight="1" x14ac:dyDescent="0.2">
      <c r="A244" s="26"/>
      <c r="B244" s="525"/>
      <c r="C244" s="525"/>
      <c r="D244" s="528"/>
      <c r="E244" s="528"/>
      <c r="F244" s="528"/>
      <c r="G244" s="528"/>
      <c r="H244" s="528"/>
      <c r="I244" s="529"/>
    </row>
    <row r="245" spans="1:9" ht="13.5" customHeight="1" x14ac:dyDescent="0.2">
      <c r="A245" s="26"/>
      <c r="B245" s="525" t="s">
        <v>633</v>
      </c>
      <c r="C245" s="525"/>
      <c r="D245" s="528" t="s">
        <v>634</v>
      </c>
      <c r="E245" s="528"/>
      <c r="F245" s="528"/>
      <c r="G245" s="528"/>
      <c r="H245" s="528"/>
      <c r="I245" s="529"/>
    </row>
    <row r="246" spans="1:9" x14ac:dyDescent="0.2">
      <c r="A246" s="26"/>
      <c r="B246" s="525"/>
      <c r="C246" s="525"/>
      <c r="D246" s="528"/>
      <c r="E246" s="528"/>
      <c r="F246" s="528"/>
      <c r="G246" s="528"/>
      <c r="H246" s="528"/>
      <c r="I246" s="529"/>
    </row>
    <row r="247" spans="1:9" ht="13.5" thickBot="1" x14ac:dyDescent="0.25">
      <c r="A247" s="265"/>
      <c r="B247" s="242"/>
      <c r="C247" s="242"/>
      <c r="D247" s="242"/>
      <c r="E247" s="242"/>
      <c r="F247" s="242"/>
      <c r="G247" s="242"/>
      <c r="H247" s="242"/>
      <c r="I247" s="266"/>
    </row>
  </sheetData>
  <mergeCells count="130">
    <mergeCell ref="D132:I133"/>
    <mergeCell ref="B132:C133"/>
    <mergeCell ref="B150:C152"/>
    <mergeCell ref="D150:I152"/>
    <mergeCell ref="A139:I142"/>
    <mergeCell ref="B203:C204"/>
    <mergeCell ref="D203:I204"/>
    <mergeCell ref="D159:I161"/>
    <mergeCell ref="D147:I149"/>
    <mergeCell ref="D134:I136"/>
    <mergeCell ref="B134:C136"/>
    <mergeCell ref="A165:I166"/>
    <mergeCell ref="A193:I194"/>
    <mergeCell ref="D199:I200"/>
    <mergeCell ref="B199:C200"/>
    <mergeCell ref="B201:C202"/>
    <mergeCell ref="D201:I202"/>
    <mergeCell ref="A189:I190"/>
    <mergeCell ref="D183:I183"/>
    <mergeCell ref="A196:I197"/>
    <mergeCell ref="D144:I146"/>
    <mergeCell ref="B144:C146"/>
    <mergeCell ref="D184:I185"/>
    <mergeCell ref="B184:C185"/>
    <mergeCell ref="A178:I178"/>
    <mergeCell ref="B153:C155"/>
    <mergeCell ref="D153:I155"/>
    <mergeCell ref="B156:C158"/>
    <mergeCell ref="B147:C149"/>
    <mergeCell ref="D156:I158"/>
    <mergeCell ref="B159:C161"/>
    <mergeCell ref="B186:C186"/>
    <mergeCell ref="B183:C183"/>
    <mergeCell ref="D167:I175"/>
    <mergeCell ref="B167:C175"/>
    <mergeCell ref="A113:I116"/>
    <mergeCell ref="D124:I125"/>
    <mergeCell ref="D126:I127"/>
    <mergeCell ref="D130:I131"/>
    <mergeCell ref="B123:C123"/>
    <mergeCell ref="C124:C125"/>
    <mergeCell ref="C126:C127"/>
    <mergeCell ref="D128:I129"/>
    <mergeCell ref="C130:C131"/>
    <mergeCell ref="A118:I119"/>
    <mergeCell ref="B128:C129"/>
    <mergeCell ref="A38:I39"/>
    <mergeCell ref="A24:I25"/>
    <mergeCell ref="H1:I3"/>
    <mergeCell ref="C3:G4"/>
    <mergeCell ref="A16:B16"/>
    <mergeCell ref="A22:B22"/>
    <mergeCell ref="A17:I18"/>
    <mergeCell ref="A5:I8"/>
    <mergeCell ref="A11:I11"/>
    <mergeCell ref="A12:I12"/>
    <mergeCell ref="A9:I10"/>
    <mergeCell ref="A19:I20"/>
    <mergeCell ref="A13:I15"/>
    <mergeCell ref="A26:I27"/>
    <mergeCell ref="A34:I34"/>
    <mergeCell ref="C1:G2"/>
    <mergeCell ref="A23:I23"/>
    <mergeCell ref="A29:B29"/>
    <mergeCell ref="A33:B33"/>
    <mergeCell ref="A36:I37"/>
    <mergeCell ref="A30:I30"/>
    <mergeCell ref="A31:I31"/>
    <mergeCell ref="A35:I35"/>
    <mergeCell ref="E42:F42"/>
    <mergeCell ref="A41:I41"/>
    <mergeCell ref="A46:I46"/>
    <mergeCell ref="A47:I47"/>
    <mergeCell ref="A48:I48"/>
    <mergeCell ref="A49:I49"/>
    <mergeCell ref="A50:I50"/>
    <mergeCell ref="A51:I51"/>
    <mergeCell ref="A52:I52"/>
    <mergeCell ref="A55:I56"/>
    <mergeCell ref="A57:I58"/>
    <mergeCell ref="D83:I84"/>
    <mergeCell ref="B83:C84"/>
    <mergeCell ref="A111:I112"/>
    <mergeCell ref="D85:I86"/>
    <mergeCell ref="B85:C86"/>
    <mergeCell ref="A89:I90"/>
    <mergeCell ref="A69:I70"/>
    <mergeCell ref="A72:I74"/>
    <mergeCell ref="D76:I77"/>
    <mergeCell ref="B76:C77"/>
    <mergeCell ref="D78:I79"/>
    <mergeCell ref="B78:C79"/>
    <mergeCell ref="B80:C80"/>
    <mergeCell ref="D80:I80"/>
    <mergeCell ref="D81:I82"/>
    <mergeCell ref="B81:C82"/>
    <mergeCell ref="A92:I93"/>
    <mergeCell ref="A95:I95"/>
    <mergeCell ref="A65:I65"/>
    <mergeCell ref="A63:I64"/>
    <mergeCell ref="A59:I62"/>
    <mergeCell ref="A66:I67"/>
    <mergeCell ref="B245:C246"/>
    <mergeCell ref="D245:I246"/>
    <mergeCell ref="B239:C240"/>
    <mergeCell ref="D239:I240"/>
    <mergeCell ref="D236:I238"/>
    <mergeCell ref="B236:C238"/>
    <mergeCell ref="B241:C242"/>
    <mergeCell ref="D241:I242"/>
    <mergeCell ref="B243:C244"/>
    <mergeCell ref="D243:I244"/>
    <mergeCell ref="B226:C227"/>
    <mergeCell ref="D226:I227"/>
    <mergeCell ref="B228:C229"/>
    <mergeCell ref="D228:I229"/>
    <mergeCell ref="B230:C231"/>
    <mergeCell ref="B234:C235"/>
    <mergeCell ref="D234:I235"/>
    <mergeCell ref="B205:C206"/>
    <mergeCell ref="D205:I206"/>
    <mergeCell ref="B207:C208"/>
    <mergeCell ref="D207:I208"/>
    <mergeCell ref="D209:I210"/>
    <mergeCell ref="B209:C210"/>
    <mergeCell ref="D232:I233"/>
    <mergeCell ref="D230:I231"/>
    <mergeCell ref="B232:C233"/>
    <mergeCell ref="A223:I224"/>
    <mergeCell ref="A219:I220"/>
  </mergeCells>
  <hyperlinks>
    <hyperlink ref="E44" r:id="rId1"/>
  </hyperlinks>
  <pageMargins left="0.45" right="0.45" top="0.25" bottom="0.75" header="0.3" footer="0.3"/>
  <pageSetup orientation="portrait" r:id="rId2"/>
  <headerFooter>
    <oddFooter>&amp;CPage &amp;P of &amp;N</oddFooter>
  </headerFooter>
  <drawing r:id="rId3"/>
  <legacyDrawing r:id="rId4"/>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A1:M72"/>
  <sheetViews>
    <sheetView view="pageLayout" zoomScaleNormal="100" workbookViewId="0">
      <selection activeCell="A10" sqref="A10:B10"/>
    </sheetView>
  </sheetViews>
  <sheetFormatPr defaultRowHeight="12.75" x14ac:dyDescent="0.2"/>
  <cols>
    <col min="1" max="11" width="9.5703125" style="54" customWidth="1"/>
    <col min="12" max="13" width="9.140625" style="54"/>
    <col min="14" max="16384" width="9.140625" style="4"/>
  </cols>
  <sheetData>
    <row r="1" spans="1:13" ht="12.75" customHeight="1" x14ac:dyDescent="0.2">
      <c r="A1" s="31"/>
      <c r="B1" s="31"/>
      <c r="C1" s="778" t="s">
        <v>540</v>
      </c>
      <c r="D1" s="778"/>
      <c r="E1" s="778"/>
      <c r="F1" s="778"/>
      <c r="G1" s="778"/>
      <c r="H1" s="778"/>
      <c r="I1" s="778"/>
      <c r="J1" s="778"/>
      <c r="K1" s="778"/>
      <c r="L1" s="565">
        <f>README!H1</f>
        <v>2020</v>
      </c>
      <c r="M1" s="565"/>
    </row>
    <row r="2" spans="1:13" ht="15" customHeight="1" x14ac:dyDescent="0.2">
      <c r="A2" s="31"/>
      <c r="B2" s="31"/>
      <c r="C2" s="778"/>
      <c r="D2" s="778"/>
      <c r="E2" s="778"/>
      <c r="F2" s="778"/>
      <c r="G2" s="778"/>
      <c r="H2" s="778"/>
      <c r="I2" s="778"/>
      <c r="J2" s="778"/>
      <c r="K2" s="778"/>
      <c r="L2" s="565"/>
      <c r="M2" s="565"/>
    </row>
    <row r="3" spans="1:13" ht="15.75" customHeight="1" thickBot="1" x14ac:dyDescent="0.25">
      <c r="A3" s="31"/>
      <c r="B3" s="31"/>
      <c r="C3" s="600" t="str">
        <f>'1.0 GENERAL FACILITY INFO'!C3:G3</f>
        <v>ANNUAL EMISSIONS INVENTORY QUESTIONNAIRE - Version 1.6</v>
      </c>
      <c r="D3" s="600"/>
      <c r="E3" s="600"/>
      <c r="F3" s="600"/>
      <c r="G3" s="600"/>
      <c r="H3" s="600"/>
      <c r="I3" s="600"/>
      <c r="J3" s="600"/>
      <c r="K3" s="600"/>
      <c r="L3" s="565"/>
      <c r="M3" s="565"/>
    </row>
    <row r="4" spans="1:13" ht="15.75" customHeight="1" x14ac:dyDescent="0.2">
      <c r="A4" s="32" t="s">
        <v>40</v>
      </c>
      <c r="B4" s="33"/>
      <c r="C4" s="33"/>
      <c r="D4" s="33"/>
      <c r="E4" s="33"/>
      <c r="F4" s="87"/>
      <c r="G4" s="88"/>
      <c r="H4" s="55" t="s">
        <v>38</v>
      </c>
      <c r="I4" s="87"/>
      <c r="J4" s="34"/>
      <c r="K4" s="55" t="s">
        <v>39</v>
      </c>
      <c r="L4" s="87"/>
      <c r="M4" s="56"/>
    </row>
    <row r="5" spans="1:13" ht="15.75" customHeight="1" thickBot="1" x14ac:dyDescent="0.25">
      <c r="A5" s="692">
        <f>'1.0 GENERAL FACILITY INFO'!$A$5</f>
        <v>0</v>
      </c>
      <c r="B5" s="693"/>
      <c r="C5" s="693"/>
      <c r="D5" s="693"/>
      <c r="E5" s="693"/>
      <c r="F5" s="693"/>
      <c r="G5" s="694"/>
      <c r="H5" s="693">
        <f>'1.0 GENERAL FACILITY INFO'!$F$5</f>
        <v>0</v>
      </c>
      <c r="I5" s="693"/>
      <c r="J5" s="694"/>
      <c r="K5" s="697">
        <f>'1.0 GENERAL FACILITY INFO'!$H$5</f>
        <v>0</v>
      </c>
      <c r="L5" s="693"/>
      <c r="M5" s="712"/>
    </row>
    <row r="6" spans="1:13" x14ac:dyDescent="0.2">
      <c r="A6" s="799" t="s">
        <v>209</v>
      </c>
      <c r="B6" s="800"/>
      <c r="C6" s="800"/>
      <c r="D6" s="718"/>
      <c r="E6" s="718"/>
      <c r="F6" s="800"/>
      <c r="G6" s="800"/>
      <c r="H6" s="718"/>
      <c r="I6" s="718"/>
      <c r="J6" s="800"/>
      <c r="K6" s="800"/>
      <c r="L6" s="800"/>
      <c r="M6" s="801"/>
    </row>
    <row r="7" spans="1:13" ht="33.75" customHeight="1" x14ac:dyDescent="0.2">
      <c r="A7" s="758" t="s">
        <v>199</v>
      </c>
      <c r="B7" s="759"/>
      <c r="C7" s="275" t="s">
        <v>64</v>
      </c>
      <c r="D7" s="275" t="s">
        <v>477</v>
      </c>
      <c r="E7" s="276" t="s">
        <v>202</v>
      </c>
      <c r="F7" s="277" t="s">
        <v>72</v>
      </c>
      <c r="G7" s="275" t="s">
        <v>73</v>
      </c>
      <c r="H7" s="278" t="s">
        <v>205</v>
      </c>
      <c r="I7" s="279" t="s">
        <v>202</v>
      </c>
      <c r="J7" s="277" t="s">
        <v>206</v>
      </c>
      <c r="K7" s="280" t="s">
        <v>203</v>
      </c>
      <c r="L7" s="280" t="s">
        <v>204</v>
      </c>
      <c r="M7" s="281" t="s">
        <v>207</v>
      </c>
    </row>
    <row r="8" spans="1:13" x14ac:dyDescent="0.2">
      <c r="A8" s="932" t="s">
        <v>474</v>
      </c>
      <c r="B8" s="933"/>
      <c r="C8" s="89" t="s">
        <v>462</v>
      </c>
      <c r="D8" s="89">
        <v>10</v>
      </c>
      <c r="E8" s="90" t="s">
        <v>466</v>
      </c>
      <c r="F8" s="91">
        <v>8760</v>
      </c>
      <c r="G8" s="89" t="s">
        <v>2</v>
      </c>
      <c r="H8" s="92">
        <v>9.8000000000000004E-2</v>
      </c>
      <c r="I8" s="91" t="s">
        <v>475</v>
      </c>
      <c r="J8" s="91" t="s">
        <v>476</v>
      </c>
      <c r="K8" s="93" t="s">
        <v>464</v>
      </c>
      <c r="L8" s="93">
        <v>0</v>
      </c>
      <c r="M8" s="94">
        <v>4.2923999999999998</v>
      </c>
    </row>
    <row r="9" spans="1:13" ht="13.5" thickBot="1" x14ac:dyDescent="0.25">
      <c r="A9" s="934" t="s">
        <v>474</v>
      </c>
      <c r="B9" s="935"/>
      <c r="C9" s="95" t="s">
        <v>462</v>
      </c>
      <c r="D9" s="95">
        <v>10</v>
      </c>
      <c r="E9" s="96" t="s">
        <v>466</v>
      </c>
      <c r="F9" s="97">
        <v>8760</v>
      </c>
      <c r="G9" s="95" t="s">
        <v>164</v>
      </c>
      <c r="H9" s="98">
        <v>7.4999999999999997E-3</v>
      </c>
      <c r="I9" s="97" t="s">
        <v>475</v>
      </c>
      <c r="J9" s="97" t="s">
        <v>476</v>
      </c>
      <c r="K9" s="99" t="s">
        <v>464</v>
      </c>
      <c r="L9" s="99">
        <v>0</v>
      </c>
      <c r="M9" s="100">
        <v>0.32850000000000001</v>
      </c>
    </row>
    <row r="10" spans="1:13" x14ac:dyDescent="0.2">
      <c r="A10" s="945"/>
      <c r="B10" s="946"/>
      <c r="C10" s="409"/>
      <c r="D10" s="101"/>
      <c r="E10" s="85"/>
      <c r="F10" s="102"/>
      <c r="G10" s="84"/>
      <c r="H10" s="410"/>
      <c r="I10" s="411"/>
      <c r="J10" s="482"/>
      <c r="K10" s="412"/>
      <c r="L10" s="412"/>
      <c r="M10" s="413"/>
    </row>
    <row r="11" spans="1:13" x14ac:dyDescent="0.2">
      <c r="A11" s="923"/>
      <c r="B11" s="924"/>
      <c r="C11" s="404"/>
      <c r="D11" s="103"/>
      <c r="E11" s="86"/>
      <c r="F11" s="104"/>
      <c r="G11" s="267"/>
      <c r="H11" s="405"/>
      <c r="I11" s="406"/>
      <c r="J11" s="492"/>
      <c r="K11" s="407"/>
      <c r="L11" s="407"/>
      <c r="M11" s="408"/>
    </row>
    <row r="12" spans="1:13" x14ac:dyDescent="0.2">
      <c r="A12" s="923"/>
      <c r="B12" s="924"/>
      <c r="C12" s="404"/>
      <c r="D12" s="103"/>
      <c r="E12" s="86"/>
      <c r="F12" s="104"/>
      <c r="G12" s="267"/>
      <c r="H12" s="405"/>
      <c r="I12" s="406"/>
      <c r="J12" s="492"/>
      <c r="K12" s="407"/>
      <c r="L12" s="407"/>
      <c r="M12" s="408"/>
    </row>
    <row r="13" spans="1:13" x14ac:dyDescent="0.2">
      <c r="A13" s="923"/>
      <c r="B13" s="924"/>
      <c r="C13" s="404"/>
      <c r="D13" s="103"/>
      <c r="E13" s="86"/>
      <c r="F13" s="104"/>
      <c r="G13" s="267"/>
      <c r="H13" s="405"/>
      <c r="I13" s="406"/>
      <c r="J13" s="492"/>
      <c r="K13" s="407"/>
      <c r="L13" s="407"/>
      <c r="M13" s="408"/>
    </row>
    <row r="14" spans="1:13" x14ac:dyDescent="0.2">
      <c r="A14" s="923"/>
      <c r="B14" s="924"/>
      <c r="C14" s="404"/>
      <c r="D14" s="103"/>
      <c r="E14" s="86"/>
      <c r="F14" s="104"/>
      <c r="G14" s="267"/>
      <c r="H14" s="405"/>
      <c r="I14" s="406"/>
      <c r="J14" s="492"/>
      <c r="K14" s="407"/>
      <c r="L14" s="407"/>
      <c r="M14" s="408"/>
    </row>
    <row r="15" spans="1:13" x14ac:dyDescent="0.2">
      <c r="A15" s="923"/>
      <c r="B15" s="924"/>
      <c r="C15" s="404"/>
      <c r="D15" s="103"/>
      <c r="E15" s="86"/>
      <c r="F15" s="104"/>
      <c r="G15" s="267"/>
      <c r="H15" s="405"/>
      <c r="I15" s="406"/>
      <c r="J15" s="492"/>
      <c r="K15" s="407"/>
      <c r="L15" s="407"/>
      <c r="M15" s="408"/>
    </row>
    <row r="16" spans="1:13" x14ac:dyDescent="0.2">
      <c r="A16" s="923"/>
      <c r="B16" s="924"/>
      <c r="C16" s="404"/>
      <c r="D16" s="103"/>
      <c r="E16" s="86"/>
      <c r="F16" s="104"/>
      <c r="G16" s="267"/>
      <c r="H16" s="405"/>
      <c r="I16" s="406"/>
      <c r="J16" s="492"/>
      <c r="K16" s="407"/>
      <c r="L16" s="407"/>
      <c r="M16" s="408"/>
    </row>
    <row r="17" spans="1:13" x14ac:dyDescent="0.2">
      <c r="A17" s="923"/>
      <c r="B17" s="924"/>
      <c r="C17" s="404"/>
      <c r="D17" s="103"/>
      <c r="E17" s="86"/>
      <c r="F17" s="104"/>
      <c r="G17" s="267"/>
      <c r="H17" s="405"/>
      <c r="I17" s="406"/>
      <c r="J17" s="499"/>
      <c r="K17" s="407"/>
      <c r="L17" s="407"/>
      <c r="M17" s="408"/>
    </row>
    <row r="18" spans="1:13" x14ac:dyDescent="0.2">
      <c r="A18" s="923"/>
      <c r="B18" s="924"/>
      <c r="C18" s="404"/>
      <c r="D18" s="103"/>
      <c r="E18" s="86"/>
      <c r="F18" s="104"/>
      <c r="G18" s="267"/>
      <c r="H18" s="405"/>
      <c r="I18" s="406"/>
      <c r="J18" s="499"/>
      <c r="K18" s="407"/>
      <c r="L18" s="407"/>
      <c r="M18" s="408"/>
    </row>
    <row r="19" spans="1:13" x14ac:dyDescent="0.2">
      <c r="A19" s="923"/>
      <c r="B19" s="924"/>
      <c r="C19" s="404"/>
      <c r="D19" s="103"/>
      <c r="E19" s="86"/>
      <c r="F19" s="104"/>
      <c r="G19" s="267"/>
      <c r="H19" s="405"/>
      <c r="I19" s="406"/>
      <c r="J19" s="499"/>
      <c r="K19" s="407"/>
      <c r="L19" s="407"/>
      <c r="M19" s="408"/>
    </row>
    <row r="20" spans="1:13" x14ac:dyDescent="0.2">
      <c r="A20" s="923"/>
      <c r="B20" s="924"/>
      <c r="C20" s="404"/>
      <c r="D20" s="103"/>
      <c r="E20" s="86"/>
      <c r="F20" s="104"/>
      <c r="G20" s="267"/>
      <c r="H20" s="405"/>
      <c r="I20" s="406"/>
      <c r="J20" s="499"/>
      <c r="K20" s="407"/>
      <c r="L20" s="407"/>
      <c r="M20" s="408"/>
    </row>
    <row r="21" spans="1:13" x14ac:dyDescent="0.2">
      <c r="A21" s="923"/>
      <c r="B21" s="924"/>
      <c r="C21" s="404"/>
      <c r="D21" s="103"/>
      <c r="E21" s="86"/>
      <c r="F21" s="104"/>
      <c r="G21" s="267"/>
      <c r="H21" s="405"/>
      <c r="I21" s="406"/>
      <c r="J21" s="499"/>
      <c r="K21" s="407"/>
      <c r="L21" s="407"/>
      <c r="M21" s="408"/>
    </row>
    <row r="22" spans="1:13" x14ac:dyDescent="0.2">
      <c r="A22" s="923"/>
      <c r="B22" s="924"/>
      <c r="C22" s="404"/>
      <c r="D22" s="103"/>
      <c r="E22" s="86"/>
      <c r="F22" s="104"/>
      <c r="G22" s="267"/>
      <c r="H22" s="405"/>
      <c r="I22" s="406"/>
      <c r="J22" s="499"/>
      <c r="K22" s="407"/>
      <c r="L22" s="407"/>
      <c r="M22" s="408"/>
    </row>
    <row r="23" spans="1:13" x14ac:dyDescent="0.2">
      <c r="A23" s="923"/>
      <c r="B23" s="924"/>
      <c r="C23" s="404"/>
      <c r="D23" s="103"/>
      <c r="E23" s="86"/>
      <c r="F23" s="104"/>
      <c r="G23" s="267"/>
      <c r="H23" s="405"/>
      <c r="I23" s="406"/>
      <c r="J23" s="499"/>
      <c r="K23" s="407"/>
      <c r="L23" s="407"/>
      <c r="M23" s="408"/>
    </row>
    <row r="24" spans="1:13" x14ac:dyDescent="0.2">
      <c r="A24" s="923"/>
      <c r="B24" s="924"/>
      <c r="C24" s="404"/>
      <c r="D24" s="103"/>
      <c r="E24" s="86"/>
      <c r="F24" s="104"/>
      <c r="G24" s="267"/>
      <c r="H24" s="405"/>
      <c r="I24" s="406"/>
      <c r="J24" s="499"/>
      <c r="K24" s="407"/>
      <c r="L24" s="407"/>
      <c r="M24" s="408"/>
    </row>
    <row r="25" spans="1:13" x14ac:dyDescent="0.2">
      <c r="A25" s="923"/>
      <c r="B25" s="924"/>
      <c r="C25" s="404"/>
      <c r="D25" s="103"/>
      <c r="E25" s="86"/>
      <c r="F25" s="104"/>
      <c r="G25" s="267"/>
      <c r="H25" s="405"/>
      <c r="I25" s="406"/>
      <c r="J25" s="499"/>
      <c r="K25" s="407"/>
      <c r="L25" s="407"/>
      <c r="M25" s="408"/>
    </row>
    <row r="26" spans="1:13" x14ac:dyDescent="0.2">
      <c r="A26" s="923"/>
      <c r="B26" s="924"/>
      <c r="C26" s="404"/>
      <c r="D26" s="103"/>
      <c r="E26" s="86"/>
      <c r="F26" s="104"/>
      <c r="G26" s="267"/>
      <c r="H26" s="405"/>
      <c r="I26" s="406"/>
      <c r="J26" s="499"/>
      <c r="K26" s="407"/>
      <c r="L26" s="407"/>
      <c r="M26" s="408"/>
    </row>
    <row r="27" spans="1:13" x14ac:dyDescent="0.2">
      <c r="A27" s="923"/>
      <c r="B27" s="924"/>
      <c r="C27" s="404"/>
      <c r="D27" s="103"/>
      <c r="E27" s="86"/>
      <c r="F27" s="104"/>
      <c r="G27" s="267"/>
      <c r="H27" s="405"/>
      <c r="I27" s="406"/>
      <c r="J27" s="499"/>
      <c r="K27" s="407"/>
      <c r="L27" s="407"/>
      <c r="M27" s="408"/>
    </row>
    <row r="28" spans="1:13" x14ac:dyDescent="0.2">
      <c r="A28" s="923"/>
      <c r="B28" s="924"/>
      <c r="C28" s="404"/>
      <c r="D28" s="103"/>
      <c r="E28" s="86"/>
      <c r="F28" s="104"/>
      <c r="G28" s="267"/>
      <c r="H28" s="405"/>
      <c r="I28" s="406"/>
      <c r="J28" s="499"/>
      <c r="K28" s="407"/>
      <c r="L28" s="407"/>
      <c r="M28" s="408"/>
    </row>
    <row r="29" spans="1:13" x14ac:dyDescent="0.2">
      <c r="A29" s="923"/>
      <c r="B29" s="924"/>
      <c r="C29" s="404"/>
      <c r="D29" s="103"/>
      <c r="E29" s="86"/>
      <c r="F29" s="104"/>
      <c r="G29" s="267"/>
      <c r="H29" s="405"/>
      <c r="I29" s="406"/>
      <c r="J29" s="499"/>
      <c r="K29" s="407"/>
      <c r="L29" s="407"/>
      <c r="M29" s="408"/>
    </row>
    <row r="30" spans="1:13" x14ac:dyDescent="0.2">
      <c r="A30" s="923"/>
      <c r="B30" s="924"/>
      <c r="C30" s="404"/>
      <c r="D30" s="103"/>
      <c r="E30" s="86"/>
      <c r="F30" s="104"/>
      <c r="G30" s="267"/>
      <c r="H30" s="405"/>
      <c r="I30" s="406"/>
      <c r="J30" s="499"/>
      <c r="K30" s="407"/>
      <c r="L30" s="407"/>
      <c r="M30" s="408"/>
    </row>
    <row r="31" spans="1:13" x14ac:dyDescent="0.2">
      <c r="A31" s="923"/>
      <c r="B31" s="924"/>
      <c r="C31" s="404"/>
      <c r="D31" s="103"/>
      <c r="E31" s="86"/>
      <c r="F31" s="104"/>
      <c r="G31" s="267"/>
      <c r="H31" s="405"/>
      <c r="I31" s="406"/>
      <c r="J31" s="499"/>
      <c r="K31" s="407"/>
      <c r="L31" s="407"/>
      <c r="M31" s="408"/>
    </row>
    <row r="32" spans="1:13" x14ac:dyDescent="0.2">
      <c r="A32" s="923"/>
      <c r="B32" s="924"/>
      <c r="C32" s="404"/>
      <c r="D32" s="103"/>
      <c r="E32" s="86"/>
      <c r="F32" s="104"/>
      <c r="G32" s="267"/>
      <c r="H32" s="405"/>
      <c r="I32" s="406"/>
      <c r="J32" s="499"/>
      <c r="K32" s="407"/>
      <c r="L32" s="407"/>
      <c r="M32" s="408"/>
    </row>
    <row r="33" spans="1:13" x14ac:dyDescent="0.2">
      <c r="A33" s="923"/>
      <c r="B33" s="924"/>
      <c r="C33" s="404"/>
      <c r="D33" s="103"/>
      <c r="E33" s="86"/>
      <c r="F33" s="104"/>
      <c r="G33" s="267"/>
      <c r="H33" s="405"/>
      <c r="I33" s="406"/>
      <c r="J33" s="499"/>
      <c r="K33" s="407"/>
      <c r="L33" s="407"/>
      <c r="M33" s="408"/>
    </row>
    <row r="34" spans="1:13" x14ac:dyDescent="0.2">
      <c r="A34" s="923"/>
      <c r="B34" s="924"/>
      <c r="C34" s="404"/>
      <c r="D34" s="103"/>
      <c r="E34" s="86"/>
      <c r="F34" s="104"/>
      <c r="G34" s="267"/>
      <c r="H34" s="405"/>
      <c r="I34" s="406"/>
      <c r="J34" s="499"/>
      <c r="K34" s="407"/>
      <c r="L34" s="407"/>
      <c r="M34" s="408"/>
    </row>
    <row r="35" spans="1:13" x14ac:dyDescent="0.2">
      <c r="A35" s="923"/>
      <c r="B35" s="924"/>
      <c r="C35" s="404"/>
      <c r="D35" s="103"/>
      <c r="E35" s="86"/>
      <c r="F35" s="104"/>
      <c r="G35" s="267"/>
      <c r="H35" s="405"/>
      <c r="I35" s="406"/>
      <c r="J35" s="499"/>
      <c r="K35" s="407"/>
      <c r="L35" s="407"/>
      <c r="M35" s="408"/>
    </row>
    <row r="36" spans="1:13" ht="24" customHeight="1" thickBot="1" x14ac:dyDescent="0.25">
      <c r="A36" s="925" t="s">
        <v>208</v>
      </c>
      <c r="B36" s="926"/>
      <c r="C36" s="926"/>
      <c r="D36" s="927"/>
      <c r="E36" s="927"/>
      <c r="F36" s="926"/>
      <c r="G36" s="926"/>
      <c r="H36" s="927"/>
      <c r="I36" s="927"/>
      <c r="J36" s="926"/>
      <c r="K36" s="926"/>
      <c r="L36" s="926"/>
      <c r="M36" s="928"/>
    </row>
    <row r="37" spans="1:13" ht="13.5" thickBot="1" x14ac:dyDescent="0.25">
      <c r="A37" s="105"/>
      <c r="B37" s="105"/>
      <c r="C37" s="106"/>
      <c r="D37" s="106"/>
    </row>
    <row r="38" spans="1:13" x14ac:dyDescent="0.2">
      <c r="A38" s="799" t="s">
        <v>209</v>
      </c>
      <c r="B38" s="800"/>
      <c r="C38" s="800"/>
      <c r="D38" s="718"/>
      <c r="E38" s="718"/>
      <c r="F38" s="800"/>
      <c r="G38" s="800"/>
      <c r="H38" s="718"/>
      <c r="I38" s="718"/>
      <c r="J38" s="800"/>
      <c r="K38" s="800"/>
      <c r="L38" s="800"/>
      <c r="M38" s="801"/>
    </row>
    <row r="39" spans="1:13" ht="33.75" x14ac:dyDescent="0.2">
      <c r="A39" s="758" t="s">
        <v>199</v>
      </c>
      <c r="B39" s="759"/>
      <c r="C39" s="275" t="s">
        <v>64</v>
      </c>
      <c r="D39" s="275" t="s">
        <v>477</v>
      </c>
      <c r="E39" s="276" t="s">
        <v>202</v>
      </c>
      <c r="F39" s="277" t="s">
        <v>72</v>
      </c>
      <c r="G39" s="275" t="s">
        <v>73</v>
      </c>
      <c r="H39" s="278" t="s">
        <v>205</v>
      </c>
      <c r="I39" s="279" t="s">
        <v>202</v>
      </c>
      <c r="J39" s="277" t="s">
        <v>206</v>
      </c>
      <c r="K39" s="280" t="s">
        <v>203</v>
      </c>
      <c r="L39" s="280" t="s">
        <v>204</v>
      </c>
      <c r="M39" s="281" t="s">
        <v>207</v>
      </c>
    </row>
    <row r="40" spans="1:13" x14ac:dyDescent="0.2">
      <c r="A40" s="923"/>
      <c r="B40" s="924"/>
      <c r="C40" s="404"/>
      <c r="D40" s="103"/>
      <c r="E40" s="86"/>
      <c r="F40" s="104"/>
      <c r="G40" s="267"/>
      <c r="H40" s="405"/>
      <c r="I40" s="406"/>
      <c r="J40" s="499"/>
      <c r="K40" s="407"/>
      <c r="L40" s="407"/>
      <c r="M40" s="408"/>
    </row>
    <row r="41" spans="1:13" x14ac:dyDescent="0.2">
      <c r="A41" s="923"/>
      <c r="B41" s="924"/>
      <c r="C41" s="404"/>
      <c r="D41" s="103"/>
      <c r="E41" s="86"/>
      <c r="F41" s="104"/>
      <c r="G41" s="267"/>
      <c r="H41" s="405"/>
      <c r="I41" s="406"/>
      <c r="J41" s="499"/>
      <c r="K41" s="407"/>
      <c r="L41" s="407"/>
      <c r="M41" s="408"/>
    </row>
    <row r="42" spans="1:13" x14ac:dyDescent="0.2">
      <c r="A42" s="923"/>
      <c r="B42" s="924"/>
      <c r="C42" s="404"/>
      <c r="D42" s="103"/>
      <c r="E42" s="86"/>
      <c r="F42" s="104"/>
      <c r="G42" s="267"/>
      <c r="H42" s="405"/>
      <c r="I42" s="406"/>
      <c r="J42" s="499"/>
      <c r="K42" s="407"/>
      <c r="L42" s="407"/>
      <c r="M42" s="408"/>
    </row>
    <row r="43" spans="1:13" x14ac:dyDescent="0.2">
      <c r="A43" s="923"/>
      <c r="B43" s="924"/>
      <c r="C43" s="404"/>
      <c r="D43" s="103"/>
      <c r="E43" s="86"/>
      <c r="F43" s="104"/>
      <c r="G43" s="267"/>
      <c r="H43" s="405"/>
      <c r="I43" s="406"/>
      <c r="J43" s="499"/>
      <c r="K43" s="407"/>
      <c r="L43" s="407"/>
      <c r="M43" s="408"/>
    </row>
    <row r="44" spans="1:13" ht="12.75" customHeight="1" x14ac:dyDescent="0.2">
      <c r="A44" s="923"/>
      <c r="B44" s="924"/>
      <c r="C44" s="404"/>
      <c r="D44" s="103"/>
      <c r="E44" s="86"/>
      <c r="F44" s="104"/>
      <c r="G44" s="267"/>
      <c r="H44" s="405"/>
      <c r="I44" s="406"/>
      <c r="J44" s="499"/>
      <c r="K44" s="407"/>
      <c r="L44" s="407"/>
      <c r="M44" s="408"/>
    </row>
    <row r="45" spans="1:13" x14ac:dyDescent="0.2">
      <c r="A45" s="923"/>
      <c r="B45" s="924"/>
      <c r="C45" s="404"/>
      <c r="D45" s="103"/>
      <c r="E45" s="86"/>
      <c r="F45" s="104"/>
      <c r="G45" s="267"/>
      <c r="H45" s="405"/>
      <c r="I45" s="406"/>
      <c r="J45" s="499"/>
      <c r="K45" s="407"/>
      <c r="L45" s="407"/>
      <c r="M45" s="408"/>
    </row>
    <row r="46" spans="1:13" x14ac:dyDescent="0.2">
      <c r="A46" s="923"/>
      <c r="B46" s="924"/>
      <c r="C46" s="404"/>
      <c r="D46" s="103"/>
      <c r="E46" s="86"/>
      <c r="F46" s="104"/>
      <c r="G46" s="267"/>
      <c r="H46" s="405"/>
      <c r="I46" s="406"/>
      <c r="J46" s="499"/>
      <c r="K46" s="407"/>
      <c r="L46" s="407"/>
      <c r="M46" s="408"/>
    </row>
    <row r="47" spans="1:13" x14ac:dyDescent="0.2">
      <c r="A47" s="923"/>
      <c r="B47" s="924"/>
      <c r="C47" s="404"/>
      <c r="D47" s="103"/>
      <c r="E47" s="86"/>
      <c r="F47" s="104"/>
      <c r="G47" s="267"/>
      <c r="H47" s="405"/>
      <c r="I47" s="406"/>
      <c r="J47" s="499"/>
      <c r="K47" s="407"/>
      <c r="L47" s="407"/>
      <c r="M47" s="408"/>
    </row>
    <row r="48" spans="1:13" x14ac:dyDescent="0.2">
      <c r="A48" s="923"/>
      <c r="B48" s="924"/>
      <c r="C48" s="404"/>
      <c r="D48" s="103"/>
      <c r="E48" s="86"/>
      <c r="F48" s="104"/>
      <c r="G48" s="267"/>
      <c r="H48" s="405"/>
      <c r="I48" s="406"/>
      <c r="J48" s="499"/>
      <c r="K48" s="407"/>
      <c r="L48" s="407"/>
      <c r="M48" s="408"/>
    </row>
    <row r="49" spans="1:13" x14ac:dyDescent="0.2">
      <c r="A49" s="923"/>
      <c r="B49" s="924"/>
      <c r="C49" s="404"/>
      <c r="D49" s="103"/>
      <c r="E49" s="86"/>
      <c r="F49" s="104"/>
      <c r="G49" s="267"/>
      <c r="H49" s="405"/>
      <c r="I49" s="406"/>
      <c r="J49" s="499"/>
      <c r="K49" s="407"/>
      <c r="L49" s="407"/>
      <c r="M49" s="408"/>
    </row>
    <row r="50" spans="1:13" x14ac:dyDescent="0.2">
      <c r="A50" s="923"/>
      <c r="B50" s="924"/>
      <c r="C50" s="404"/>
      <c r="D50" s="103"/>
      <c r="E50" s="86"/>
      <c r="F50" s="104"/>
      <c r="G50" s="267"/>
      <c r="H50" s="405"/>
      <c r="I50" s="406"/>
      <c r="J50" s="499"/>
      <c r="K50" s="407"/>
      <c r="L50" s="407"/>
      <c r="M50" s="408"/>
    </row>
    <row r="51" spans="1:13" x14ac:dyDescent="0.2">
      <c r="A51" s="923"/>
      <c r="B51" s="924"/>
      <c r="C51" s="404"/>
      <c r="D51" s="103"/>
      <c r="E51" s="86"/>
      <c r="F51" s="104"/>
      <c r="G51" s="267"/>
      <c r="H51" s="405"/>
      <c r="I51" s="406"/>
      <c r="J51" s="499"/>
      <c r="K51" s="407"/>
      <c r="L51" s="407"/>
      <c r="M51" s="408"/>
    </row>
    <row r="52" spans="1:13" x14ac:dyDescent="0.2">
      <c r="A52" s="923"/>
      <c r="B52" s="924"/>
      <c r="C52" s="404"/>
      <c r="D52" s="103"/>
      <c r="E52" s="86"/>
      <c r="F52" s="104"/>
      <c r="G52" s="267"/>
      <c r="H52" s="405"/>
      <c r="I52" s="406"/>
      <c r="J52" s="499"/>
      <c r="K52" s="407"/>
      <c r="L52" s="407"/>
      <c r="M52" s="408"/>
    </row>
    <row r="53" spans="1:13" x14ac:dyDescent="0.2">
      <c r="A53" s="923"/>
      <c r="B53" s="924"/>
      <c r="C53" s="404"/>
      <c r="D53" s="103"/>
      <c r="E53" s="86"/>
      <c r="F53" s="104"/>
      <c r="G53" s="267"/>
      <c r="H53" s="405"/>
      <c r="I53" s="406"/>
      <c r="J53" s="499"/>
      <c r="K53" s="407"/>
      <c r="L53" s="407"/>
      <c r="M53" s="408"/>
    </row>
    <row r="54" spans="1:13" x14ac:dyDescent="0.2">
      <c r="A54" s="923"/>
      <c r="B54" s="924"/>
      <c r="C54" s="404"/>
      <c r="D54" s="103"/>
      <c r="E54" s="86"/>
      <c r="F54" s="104"/>
      <c r="G54" s="267"/>
      <c r="H54" s="405"/>
      <c r="I54" s="406"/>
      <c r="J54" s="499"/>
      <c r="K54" s="407"/>
      <c r="L54" s="407"/>
      <c r="M54" s="408"/>
    </row>
    <row r="55" spans="1:13" x14ac:dyDescent="0.2">
      <c r="A55" s="923"/>
      <c r="B55" s="924"/>
      <c r="C55" s="404"/>
      <c r="D55" s="103"/>
      <c r="E55" s="86"/>
      <c r="F55" s="104"/>
      <c r="G55" s="267"/>
      <c r="H55" s="405"/>
      <c r="I55" s="406"/>
      <c r="J55" s="499"/>
      <c r="K55" s="407"/>
      <c r="L55" s="407"/>
      <c r="M55" s="408"/>
    </row>
    <row r="56" spans="1:13" x14ac:dyDescent="0.2">
      <c r="A56" s="923"/>
      <c r="B56" s="924"/>
      <c r="C56" s="404"/>
      <c r="D56" s="103"/>
      <c r="E56" s="86"/>
      <c r="F56" s="104"/>
      <c r="G56" s="267"/>
      <c r="H56" s="405"/>
      <c r="I56" s="406"/>
      <c r="J56" s="499"/>
      <c r="K56" s="407"/>
      <c r="L56" s="407"/>
      <c r="M56" s="408"/>
    </row>
    <row r="57" spans="1:13" x14ac:dyDescent="0.2">
      <c r="A57" s="923"/>
      <c r="B57" s="924"/>
      <c r="C57" s="404"/>
      <c r="D57" s="103"/>
      <c r="E57" s="86"/>
      <c r="F57" s="104"/>
      <c r="G57" s="267"/>
      <c r="H57" s="405"/>
      <c r="I57" s="406"/>
      <c r="J57" s="499"/>
      <c r="K57" s="407"/>
      <c r="L57" s="407"/>
      <c r="M57" s="408"/>
    </row>
    <row r="58" spans="1:13" x14ac:dyDescent="0.2">
      <c r="A58" s="923"/>
      <c r="B58" s="924"/>
      <c r="C58" s="404"/>
      <c r="D58" s="103"/>
      <c r="E58" s="86"/>
      <c r="F58" s="104"/>
      <c r="G58" s="267"/>
      <c r="H58" s="405"/>
      <c r="I58" s="406"/>
      <c r="J58" s="499"/>
      <c r="K58" s="407"/>
      <c r="L58" s="407"/>
      <c r="M58" s="408"/>
    </row>
    <row r="59" spans="1:13" x14ac:dyDescent="0.2">
      <c r="A59" s="923"/>
      <c r="B59" s="924"/>
      <c r="C59" s="404"/>
      <c r="D59" s="103"/>
      <c r="E59" s="86"/>
      <c r="F59" s="104"/>
      <c r="G59" s="267"/>
      <c r="H59" s="405"/>
      <c r="I59" s="406"/>
      <c r="J59" s="499"/>
      <c r="K59" s="407"/>
      <c r="L59" s="407"/>
      <c r="M59" s="408"/>
    </row>
    <row r="60" spans="1:13" x14ac:dyDescent="0.2">
      <c r="A60" s="923"/>
      <c r="B60" s="924"/>
      <c r="C60" s="404"/>
      <c r="D60" s="103"/>
      <c r="E60" s="86"/>
      <c r="F60" s="104"/>
      <c r="G60" s="267"/>
      <c r="H60" s="405"/>
      <c r="I60" s="406"/>
      <c r="J60" s="499"/>
      <c r="K60" s="407"/>
      <c r="L60" s="407"/>
      <c r="M60" s="408"/>
    </row>
    <row r="61" spans="1:13" x14ac:dyDescent="0.2">
      <c r="A61" s="923"/>
      <c r="B61" s="924"/>
      <c r="C61" s="404"/>
      <c r="D61" s="103"/>
      <c r="E61" s="86"/>
      <c r="F61" s="104"/>
      <c r="G61" s="267"/>
      <c r="H61" s="405"/>
      <c r="I61" s="406"/>
      <c r="J61" s="499"/>
      <c r="K61" s="407"/>
      <c r="L61" s="407"/>
      <c r="M61" s="408"/>
    </row>
    <row r="62" spans="1:13" x14ac:dyDescent="0.2">
      <c r="A62" s="923"/>
      <c r="B62" s="924"/>
      <c r="C62" s="404"/>
      <c r="D62" s="103"/>
      <c r="E62" s="86"/>
      <c r="F62" s="104"/>
      <c r="G62" s="267"/>
      <c r="H62" s="405"/>
      <c r="I62" s="406"/>
      <c r="J62" s="499"/>
      <c r="K62" s="407"/>
      <c r="L62" s="407"/>
      <c r="M62" s="408"/>
    </row>
    <row r="63" spans="1:13" x14ac:dyDescent="0.2">
      <c r="A63" s="923"/>
      <c r="B63" s="924"/>
      <c r="C63" s="404"/>
      <c r="D63" s="103"/>
      <c r="E63" s="86"/>
      <c r="F63" s="104"/>
      <c r="G63" s="267"/>
      <c r="H63" s="405"/>
      <c r="I63" s="406"/>
      <c r="J63" s="499"/>
      <c r="K63" s="407"/>
      <c r="L63" s="407"/>
      <c r="M63" s="408"/>
    </row>
    <row r="64" spans="1:13" x14ac:dyDescent="0.2">
      <c r="A64" s="923"/>
      <c r="B64" s="924"/>
      <c r="C64" s="404"/>
      <c r="D64" s="103"/>
      <c r="E64" s="86"/>
      <c r="F64" s="104"/>
      <c r="G64" s="267"/>
      <c r="H64" s="405"/>
      <c r="I64" s="406"/>
      <c r="J64" s="499"/>
      <c r="K64" s="407"/>
      <c r="L64" s="407"/>
      <c r="M64" s="408"/>
    </row>
    <row r="65" spans="1:13" x14ac:dyDescent="0.2">
      <c r="A65" s="923"/>
      <c r="B65" s="924"/>
      <c r="C65" s="404"/>
      <c r="D65" s="103"/>
      <c r="E65" s="86"/>
      <c r="F65" s="104"/>
      <c r="G65" s="267"/>
      <c r="H65" s="405"/>
      <c r="I65" s="406"/>
      <c r="J65" s="499"/>
      <c r="K65" s="407"/>
      <c r="L65" s="407"/>
      <c r="M65" s="408"/>
    </row>
    <row r="66" spans="1:13" x14ac:dyDescent="0.2">
      <c r="A66" s="923"/>
      <c r="B66" s="924"/>
      <c r="C66" s="404"/>
      <c r="D66" s="103"/>
      <c r="E66" s="86"/>
      <c r="F66" s="104"/>
      <c r="G66" s="267"/>
      <c r="H66" s="405"/>
      <c r="I66" s="406"/>
      <c r="J66" s="499"/>
      <c r="K66" s="407"/>
      <c r="L66" s="407"/>
      <c r="M66" s="408"/>
    </row>
    <row r="67" spans="1:13" x14ac:dyDescent="0.2">
      <c r="A67" s="923"/>
      <c r="B67" s="924"/>
      <c r="C67" s="404"/>
      <c r="D67" s="103"/>
      <c r="E67" s="86"/>
      <c r="F67" s="104"/>
      <c r="G67" s="267"/>
      <c r="H67" s="405"/>
      <c r="I67" s="406"/>
      <c r="J67" s="499"/>
      <c r="K67" s="407"/>
      <c r="L67" s="407"/>
      <c r="M67" s="408"/>
    </row>
    <row r="68" spans="1:13" ht="26.25" customHeight="1" thickBot="1" x14ac:dyDescent="0.25">
      <c r="A68" s="925" t="s">
        <v>208</v>
      </c>
      <c r="B68" s="926"/>
      <c r="C68" s="926"/>
      <c r="D68" s="927"/>
      <c r="E68" s="927"/>
      <c r="F68" s="926"/>
      <c r="G68" s="926"/>
      <c r="H68" s="927"/>
      <c r="I68" s="927"/>
      <c r="J68" s="926"/>
      <c r="K68" s="926"/>
      <c r="L68" s="926"/>
      <c r="M68" s="928"/>
    </row>
    <row r="69" spans="1:13" ht="13.5" thickBot="1" x14ac:dyDescent="0.25"/>
    <row r="70" spans="1:13" ht="12.75" customHeight="1" x14ac:dyDescent="0.2">
      <c r="A70" s="936" t="s">
        <v>529</v>
      </c>
      <c r="B70" s="937"/>
      <c r="C70" s="937"/>
      <c r="D70" s="938"/>
      <c r="E70" s="929" t="s">
        <v>461</v>
      </c>
      <c r="F70" s="930"/>
      <c r="G70" s="930"/>
      <c r="H70" s="930"/>
      <c r="I70" s="930"/>
      <c r="J70" s="930"/>
      <c r="K70" s="930"/>
      <c r="L70" s="930"/>
      <c r="M70" s="931"/>
    </row>
    <row r="71" spans="1:13" ht="15" thickBot="1" x14ac:dyDescent="0.3">
      <c r="A71" s="939"/>
      <c r="B71" s="940"/>
      <c r="C71" s="940"/>
      <c r="D71" s="941"/>
      <c r="E71" s="59" t="s">
        <v>534</v>
      </c>
      <c r="F71" s="60" t="s">
        <v>535</v>
      </c>
      <c r="G71" s="60" t="s">
        <v>2</v>
      </c>
      <c r="H71" s="60" t="s">
        <v>0</v>
      </c>
      <c r="I71" s="60" t="s">
        <v>3</v>
      </c>
      <c r="J71" s="60" t="s">
        <v>1</v>
      </c>
      <c r="K71" s="60" t="s">
        <v>51</v>
      </c>
      <c r="L71" s="60" t="s">
        <v>50</v>
      </c>
      <c r="M71" s="61" t="s">
        <v>536</v>
      </c>
    </row>
    <row r="72" spans="1:13" ht="26.25" customHeight="1" thickBot="1" x14ac:dyDescent="0.25">
      <c r="A72" s="942"/>
      <c r="B72" s="943"/>
      <c r="C72" s="943"/>
      <c r="D72" s="944"/>
      <c r="E72" s="107"/>
      <c r="F72" s="107"/>
      <c r="G72" s="107"/>
      <c r="H72" s="107"/>
      <c r="I72" s="107"/>
      <c r="J72" s="107"/>
      <c r="K72" s="107"/>
      <c r="L72" s="107"/>
      <c r="M72" s="107"/>
    </row>
  </sheetData>
  <sheetProtection formatCells="0" insertRows="0" deleteRows="0"/>
  <mergeCells count="70">
    <mergeCell ref="A70:D72"/>
    <mergeCell ref="A15:B15"/>
    <mergeCell ref="A16:B16"/>
    <mergeCell ref="A17:B17"/>
    <mergeCell ref="A10:B10"/>
    <mergeCell ref="A11:B11"/>
    <mergeCell ref="A12:B12"/>
    <mergeCell ref="A13:B13"/>
    <mergeCell ref="A14:B14"/>
    <mergeCell ref="A36:M36"/>
    <mergeCell ref="A30:B30"/>
    <mergeCell ref="A31:B31"/>
    <mergeCell ref="A34:B34"/>
    <mergeCell ref="A35:B35"/>
    <mergeCell ref="A26:B26"/>
    <mergeCell ref="A27:B27"/>
    <mergeCell ref="A6:M6"/>
    <mergeCell ref="A7:B7"/>
    <mergeCell ref="A8:B8"/>
    <mergeCell ref="A9:B9"/>
    <mergeCell ref="C1:K2"/>
    <mergeCell ref="C3:K3"/>
    <mergeCell ref="H5:J5"/>
    <mergeCell ref="K5:M5"/>
    <mergeCell ref="A5:G5"/>
    <mergeCell ref="L1:M3"/>
    <mergeCell ref="A28:B28"/>
    <mergeCell ref="A29:B29"/>
    <mergeCell ref="A22:B22"/>
    <mergeCell ref="A23:B23"/>
    <mergeCell ref="A18:B18"/>
    <mergeCell ref="A19:B19"/>
    <mergeCell ref="A20:B20"/>
    <mergeCell ref="A21:B21"/>
    <mergeCell ref="E70:M70"/>
    <mergeCell ref="A24:B24"/>
    <mergeCell ref="A25:B25"/>
    <mergeCell ref="A32:B32"/>
    <mergeCell ref="A33:B33"/>
    <mergeCell ref="A38:M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5:B65"/>
    <mergeCell ref="A66:B66"/>
    <mergeCell ref="A67:B67"/>
    <mergeCell ref="A68:M68"/>
    <mergeCell ref="A60:B60"/>
    <mergeCell ref="A61:B61"/>
    <mergeCell ref="A62:B62"/>
    <mergeCell ref="A63:B63"/>
    <mergeCell ref="A64:B64"/>
  </mergeCells>
  <dataValidations count="3">
    <dataValidation type="decimal" allowBlank="1" showInputMessage="1" showErrorMessage="1" sqref="E72:M72">
      <formula1>0</formula1>
      <formula2>9999</formula2>
    </dataValidation>
    <dataValidation type="decimal" allowBlank="1" showInputMessage="1" showErrorMessage="1" error="Please enter a value between 0 and 100." sqref="L10:L35 L40:L67">
      <formula1>0</formula1>
      <formula2>100</formula2>
    </dataValidation>
    <dataValidation type="decimal" allowBlank="1" showInputMessage="1" showErrorMessage="1" error="Please enter a value between 0 and 8760." sqref="F10:F35 F40:F67">
      <formula1>0</formula1>
      <formula2>8760</formula2>
    </dataValidation>
  </dataValidations>
  <pageMargins left="0.7" right="0.7" top="0.75" bottom="0.75" header="0.3" footer="0.3"/>
  <pageSetup scale="99" orientation="landscape"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2" id="{0450A1D6-64CB-493F-B5C5-D8937919CDD2}">
            <xm:f>'2.1 GENERATORS &amp; BOILERS'!$A$55=TRUE()</xm:f>
            <x14:dxf>
              <font>
                <color rgb="FFFF0000"/>
              </font>
            </x14:dxf>
          </x14:cfRule>
          <xm:sqref>A4:E4 A5 M4 K4:K5 J4 H4:H5</xm:sqref>
        </x14:conditionalFormatting>
      </x14:conditionalFormatting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2"/>
  <sheetViews>
    <sheetView zoomScaleNormal="100" workbookViewId="0">
      <selection activeCell="A8" sqref="A8:B8"/>
    </sheetView>
  </sheetViews>
  <sheetFormatPr defaultRowHeight="12.75" x14ac:dyDescent="0.2"/>
  <cols>
    <col min="1" max="11" width="9.5703125" style="54" customWidth="1"/>
    <col min="12" max="13" width="9.140625" style="54"/>
    <col min="14" max="16384" width="9.140625" style="4"/>
  </cols>
  <sheetData>
    <row r="1" spans="1:13" ht="12.75" customHeight="1" x14ac:dyDescent="0.2">
      <c r="A1" s="31"/>
      <c r="B1" s="31"/>
      <c r="C1" s="778" t="s">
        <v>540</v>
      </c>
      <c r="D1" s="778"/>
      <c r="E1" s="778"/>
      <c r="F1" s="778"/>
      <c r="G1" s="778"/>
      <c r="H1" s="778"/>
      <c r="I1" s="778"/>
      <c r="J1" s="778"/>
      <c r="K1" s="778"/>
      <c r="L1" s="565">
        <f>README!H1</f>
        <v>2020</v>
      </c>
      <c r="M1" s="565"/>
    </row>
    <row r="2" spans="1:13" ht="15" customHeight="1" x14ac:dyDescent="0.2">
      <c r="A2" s="31"/>
      <c r="B2" s="31"/>
      <c r="C2" s="778"/>
      <c r="D2" s="778"/>
      <c r="E2" s="778"/>
      <c r="F2" s="778"/>
      <c r="G2" s="778"/>
      <c r="H2" s="778"/>
      <c r="I2" s="778"/>
      <c r="J2" s="778"/>
      <c r="K2" s="778"/>
      <c r="L2" s="565"/>
      <c r="M2" s="565"/>
    </row>
    <row r="3" spans="1:13" ht="15.75" customHeight="1" thickBot="1" x14ac:dyDescent="0.25">
      <c r="A3" s="31"/>
      <c r="B3" s="31"/>
      <c r="C3" s="600" t="str">
        <f>'1.0 GENERAL FACILITY INFO'!C3:G3</f>
        <v>ANNUAL EMISSIONS INVENTORY QUESTIONNAIRE - Version 1.6</v>
      </c>
      <c r="D3" s="600"/>
      <c r="E3" s="600"/>
      <c r="F3" s="600"/>
      <c r="G3" s="600"/>
      <c r="H3" s="600"/>
      <c r="I3" s="600"/>
      <c r="J3" s="600"/>
      <c r="K3" s="600"/>
      <c r="L3" s="565"/>
      <c r="M3" s="565"/>
    </row>
    <row r="4" spans="1:13" ht="15.75" customHeight="1" x14ac:dyDescent="0.2">
      <c r="A4" s="32" t="s">
        <v>40</v>
      </c>
      <c r="B4" s="33"/>
      <c r="C4" s="33"/>
      <c r="D4" s="33"/>
      <c r="E4" s="33"/>
      <c r="F4" s="87"/>
      <c r="G4" s="88"/>
      <c r="H4" s="55" t="s">
        <v>38</v>
      </c>
      <c r="I4" s="87"/>
      <c r="J4" s="34"/>
      <c r="K4" s="55" t="s">
        <v>39</v>
      </c>
      <c r="L4" s="87"/>
      <c r="M4" s="56"/>
    </row>
    <row r="5" spans="1:13" ht="15.75" customHeight="1" thickBot="1" x14ac:dyDescent="0.25">
      <c r="A5" s="692">
        <f>'1.0 GENERAL FACILITY INFO'!$A$5</f>
        <v>0</v>
      </c>
      <c r="B5" s="693"/>
      <c r="C5" s="693"/>
      <c r="D5" s="693"/>
      <c r="E5" s="693"/>
      <c r="F5" s="693"/>
      <c r="G5" s="694"/>
      <c r="H5" s="693">
        <f>'1.0 GENERAL FACILITY INFO'!$F$5</f>
        <v>0</v>
      </c>
      <c r="I5" s="693"/>
      <c r="J5" s="694"/>
      <c r="K5" s="697">
        <f>'1.0 GENERAL FACILITY INFO'!$H$5</f>
        <v>0</v>
      </c>
      <c r="L5" s="693"/>
      <c r="M5" s="712"/>
    </row>
    <row r="6" spans="1:13" x14ac:dyDescent="0.2">
      <c r="A6" s="799" t="s">
        <v>209</v>
      </c>
      <c r="B6" s="800"/>
      <c r="C6" s="800"/>
      <c r="D6" s="718"/>
      <c r="E6" s="718"/>
      <c r="F6" s="800"/>
      <c r="G6" s="800"/>
      <c r="H6" s="718"/>
      <c r="I6" s="718"/>
      <c r="J6" s="800"/>
      <c r="K6" s="800"/>
      <c r="L6" s="800"/>
      <c r="M6" s="801"/>
    </row>
    <row r="7" spans="1:13" ht="33.75" customHeight="1" x14ac:dyDescent="0.2">
      <c r="A7" s="758" t="s">
        <v>199</v>
      </c>
      <c r="B7" s="759"/>
      <c r="C7" s="275" t="s">
        <v>64</v>
      </c>
      <c r="D7" s="278" t="s">
        <v>477</v>
      </c>
      <c r="E7" s="498" t="s">
        <v>202</v>
      </c>
      <c r="F7" s="277" t="s">
        <v>72</v>
      </c>
      <c r="G7" s="275" t="s">
        <v>73</v>
      </c>
      <c r="H7" s="278" t="s">
        <v>205</v>
      </c>
      <c r="I7" s="279" t="s">
        <v>202</v>
      </c>
      <c r="J7" s="277" t="s">
        <v>206</v>
      </c>
      <c r="K7" s="490" t="s">
        <v>203</v>
      </c>
      <c r="L7" s="490" t="s">
        <v>204</v>
      </c>
      <c r="M7" s="491" t="s">
        <v>207</v>
      </c>
    </row>
    <row r="8" spans="1:13" x14ac:dyDescent="0.2">
      <c r="A8" s="923"/>
      <c r="B8" s="924"/>
      <c r="C8" s="404"/>
      <c r="D8" s="103"/>
      <c r="E8" s="86"/>
      <c r="F8" s="104"/>
      <c r="G8" s="267"/>
      <c r="H8" s="405"/>
      <c r="I8" s="406"/>
      <c r="J8" s="499"/>
      <c r="K8" s="407"/>
      <c r="L8" s="407"/>
      <c r="M8" s="408"/>
    </row>
    <row r="9" spans="1:13" x14ac:dyDescent="0.2">
      <c r="A9" s="923"/>
      <c r="B9" s="924"/>
      <c r="C9" s="404"/>
      <c r="D9" s="103"/>
      <c r="E9" s="86"/>
      <c r="F9" s="104"/>
      <c r="G9" s="267"/>
      <c r="H9" s="405"/>
      <c r="I9" s="406"/>
      <c r="J9" s="499"/>
      <c r="K9" s="407"/>
      <c r="L9" s="407"/>
      <c r="M9" s="408"/>
    </row>
    <row r="10" spans="1:13" x14ac:dyDescent="0.2">
      <c r="A10" s="923"/>
      <c r="B10" s="924"/>
      <c r="C10" s="404"/>
      <c r="D10" s="103"/>
      <c r="E10" s="86"/>
      <c r="F10" s="104"/>
      <c r="G10" s="267"/>
      <c r="H10" s="405"/>
      <c r="I10" s="406"/>
      <c r="J10" s="499"/>
      <c r="K10" s="407"/>
      <c r="L10" s="407"/>
      <c r="M10" s="408"/>
    </row>
    <row r="11" spans="1:13" x14ac:dyDescent="0.2">
      <c r="A11" s="923"/>
      <c r="B11" s="924"/>
      <c r="C11" s="404"/>
      <c r="D11" s="103"/>
      <c r="E11" s="86"/>
      <c r="F11" s="104"/>
      <c r="G11" s="267"/>
      <c r="H11" s="405"/>
      <c r="I11" s="406"/>
      <c r="J11" s="499"/>
      <c r="K11" s="407"/>
      <c r="L11" s="407"/>
      <c r="M11" s="408"/>
    </row>
    <row r="12" spans="1:13" x14ac:dyDescent="0.2">
      <c r="A12" s="923"/>
      <c r="B12" s="924"/>
      <c r="C12" s="404"/>
      <c r="D12" s="103"/>
      <c r="E12" s="86"/>
      <c r="F12" s="104"/>
      <c r="G12" s="267"/>
      <c r="H12" s="405"/>
      <c r="I12" s="406"/>
      <c r="J12" s="499"/>
      <c r="K12" s="407"/>
      <c r="L12" s="407"/>
      <c r="M12" s="408"/>
    </row>
    <row r="13" spans="1:13" x14ac:dyDescent="0.2">
      <c r="A13" s="923"/>
      <c r="B13" s="924"/>
      <c r="C13" s="404"/>
      <c r="D13" s="103"/>
      <c r="E13" s="86"/>
      <c r="F13" s="104"/>
      <c r="G13" s="267"/>
      <c r="H13" s="405"/>
      <c r="I13" s="406"/>
      <c r="J13" s="499"/>
      <c r="K13" s="407"/>
      <c r="L13" s="407"/>
      <c r="M13" s="408"/>
    </row>
    <row r="14" spans="1:13" x14ac:dyDescent="0.2">
      <c r="A14" s="923"/>
      <c r="B14" s="924"/>
      <c r="C14" s="404"/>
      <c r="D14" s="103"/>
      <c r="E14" s="86"/>
      <c r="F14" s="104"/>
      <c r="G14" s="267"/>
      <c r="H14" s="405"/>
      <c r="I14" s="406"/>
      <c r="J14" s="499"/>
      <c r="K14" s="407"/>
      <c r="L14" s="407"/>
      <c r="M14" s="408"/>
    </row>
    <row r="15" spans="1:13" x14ac:dyDescent="0.2">
      <c r="A15" s="923"/>
      <c r="B15" s="924"/>
      <c r="C15" s="404"/>
      <c r="D15" s="103"/>
      <c r="E15" s="86"/>
      <c r="F15" s="104"/>
      <c r="G15" s="267"/>
      <c r="H15" s="405"/>
      <c r="I15" s="406"/>
      <c r="J15" s="499"/>
      <c r="K15" s="407"/>
      <c r="L15" s="407"/>
      <c r="M15" s="408"/>
    </row>
    <row r="16" spans="1:13" x14ac:dyDescent="0.2">
      <c r="A16" s="923"/>
      <c r="B16" s="924"/>
      <c r="C16" s="404"/>
      <c r="D16" s="103"/>
      <c r="E16" s="86"/>
      <c r="F16" s="104"/>
      <c r="G16" s="267"/>
      <c r="H16" s="405"/>
      <c r="I16" s="406"/>
      <c r="J16" s="499"/>
      <c r="K16" s="407"/>
      <c r="L16" s="407"/>
      <c r="M16" s="408"/>
    </row>
    <row r="17" spans="1:13" x14ac:dyDescent="0.2">
      <c r="A17" s="923"/>
      <c r="B17" s="924"/>
      <c r="C17" s="404"/>
      <c r="D17" s="103"/>
      <c r="E17" s="86"/>
      <c r="F17" s="104"/>
      <c r="G17" s="267"/>
      <c r="H17" s="405"/>
      <c r="I17" s="406"/>
      <c r="J17" s="499"/>
      <c r="K17" s="407"/>
      <c r="L17" s="407"/>
      <c r="M17" s="408"/>
    </row>
    <row r="18" spans="1:13" x14ac:dyDescent="0.2">
      <c r="A18" s="923"/>
      <c r="B18" s="924"/>
      <c r="C18" s="404"/>
      <c r="D18" s="103"/>
      <c r="E18" s="86"/>
      <c r="F18" s="104"/>
      <c r="G18" s="267"/>
      <c r="H18" s="405"/>
      <c r="I18" s="406"/>
      <c r="J18" s="499"/>
      <c r="K18" s="407"/>
      <c r="L18" s="407"/>
      <c r="M18" s="408"/>
    </row>
    <row r="19" spans="1:13" x14ac:dyDescent="0.2">
      <c r="A19" s="923"/>
      <c r="B19" s="924"/>
      <c r="C19" s="404"/>
      <c r="D19" s="103"/>
      <c r="E19" s="86"/>
      <c r="F19" s="104"/>
      <c r="G19" s="267"/>
      <c r="H19" s="405"/>
      <c r="I19" s="406"/>
      <c r="J19" s="499"/>
      <c r="K19" s="407"/>
      <c r="L19" s="407"/>
      <c r="M19" s="408"/>
    </row>
    <row r="20" spans="1:13" x14ac:dyDescent="0.2">
      <c r="A20" s="923"/>
      <c r="B20" s="924"/>
      <c r="C20" s="404"/>
      <c r="D20" s="103"/>
      <c r="E20" s="86"/>
      <c r="F20" s="104"/>
      <c r="G20" s="267"/>
      <c r="H20" s="405"/>
      <c r="I20" s="406"/>
      <c r="J20" s="499"/>
      <c r="K20" s="407"/>
      <c r="L20" s="407"/>
      <c r="M20" s="408"/>
    </row>
    <row r="21" spans="1:13" x14ac:dyDescent="0.2">
      <c r="A21" s="923"/>
      <c r="B21" s="924"/>
      <c r="C21" s="404"/>
      <c r="D21" s="103"/>
      <c r="E21" s="86"/>
      <c r="F21" s="104"/>
      <c r="G21" s="267"/>
      <c r="H21" s="405"/>
      <c r="I21" s="406"/>
      <c r="J21" s="499"/>
      <c r="K21" s="407"/>
      <c r="L21" s="407"/>
      <c r="M21" s="408"/>
    </row>
    <row r="22" spans="1:13" x14ac:dyDescent="0.2">
      <c r="A22" s="923"/>
      <c r="B22" s="924"/>
      <c r="C22" s="404"/>
      <c r="D22" s="103"/>
      <c r="E22" s="86"/>
      <c r="F22" s="104"/>
      <c r="G22" s="267"/>
      <c r="H22" s="405"/>
      <c r="I22" s="406"/>
      <c r="J22" s="499"/>
      <c r="K22" s="407"/>
      <c r="L22" s="407"/>
      <c r="M22" s="408"/>
    </row>
    <row r="23" spans="1:13" x14ac:dyDescent="0.2">
      <c r="A23" s="923"/>
      <c r="B23" s="924"/>
      <c r="C23" s="404"/>
      <c r="D23" s="103"/>
      <c r="E23" s="86"/>
      <c r="F23" s="104"/>
      <c r="G23" s="267"/>
      <c r="H23" s="405"/>
      <c r="I23" s="406"/>
      <c r="J23" s="499"/>
      <c r="K23" s="407"/>
      <c r="L23" s="407"/>
      <c r="M23" s="408"/>
    </row>
    <row r="24" spans="1:13" x14ac:dyDescent="0.2">
      <c r="A24" s="923"/>
      <c r="B24" s="924"/>
      <c r="C24" s="404"/>
      <c r="D24" s="103"/>
      <c r="E24" s="86"/>
      <c r="F24" s="104"/>
      <c r="G24" s="267"/>
      <c r="H24" s="405"/>
      <c r="I24" s="406"/>
      <c r="J24" s="499"/>
      <c r="K24" s="407"/>
      <c r="L24" s="407"/>
      <c r="M24" s="408"/>
    </row>
    <row r="25" spans="1:13" x14ac:dyDescent="0.2">
      <c r="A25" s="923"/>
      <c r="B25" s="924"/>
      <c r="C25" s="404"/>
      <c r="D25" s="103"/>
      <c r="E25" s="86"/>
      <c r="F25" s="104"/>
      <c r="G25" s="267"/>
      <c r="H25" s="405"/>
      <c r="I25" s="406"/>
      <c r="J25" s="499"/>
      <c r="K25" s="407"/>
      <c r="L25" s="407"/>
      <c r="M25" s="408"/>
    </row>
    <row r="26" spans="1:13" x14ac:dyDescent="0.2">
      <c r="A26" s="923"/>
      <c r="B26" s="924"/>
      <c r="C26" s="404"/>
      <c r="D26" s="103"/>
      <c r="E26" s="86"/>
      <c r="F26" s="104"/>
      <c r="G26" s="267"/>
      <c r="H26" s="405"/>
      <c r="I26" s="406"/>
      <c r="J26" s="499"/>
      <c r="K26" s="407"/>
      <c r="L26" s="407"/>
      <c r="M26" s="408"/>
    </row>
    <row r="27" spans="1:13" x14ac:dyDescent="0.2">
      <c r="A27" s="923"/>
      <c r="B27" s="924"/>
      <c r="C27" s="404"/>
      <c r="D27" s="103"/>
      <c r="E27" s="86"/>
      <c r="F27" s="104"/>
      <c r="G27" s="267"/>
      <c r="H27" s="405"/>
      <c r="I27" s="406"/>
      <c r="J27" s="499"/>
      <c r="K27" s="407"/>
      <c r="L27" s="407"/>
      <c r="M27" s="408"/>
    </row>
    <row r="28" spans="1:13" x14ac:dyDescent="0.2">
      <c r="A28" s="923"/>
      <c r="B28" s="924"/>
      <c r="C28" s="404"/>
      <c r="D28" s="103"/>
      <c r="E28" s="86"/>
      <c r="F28" s="104"/>
      <c r="G28" s="267"/>
      <c r="H28" s="405"/>
      <c r="I28" s="406"/>
      <c r="J28" s="499"/>
      <c r="K28" s="407"/>
      <c r="L28" s="407"/>
      <c r="M28" s="408"/>
    </row>
    <row r="29" spans="1:13" x14ac:dyDescent="0.2">
      <c r="A29" s="923"/>
      <c r="B29" s="924"/>
      <c r="C29" s="404"/>
      <c r="D29" s="103"/>
      <c r="E29" s="86"/>
      <c r="F29" s="104"/>
      <c r="G29" s="267"/>
      <c r="H29" s="405"/>
      <c r="I29" s="406"/>
      <c r="J29" s="499"/>
      <c r="K29" s="407"/>
      <c r="L29" s="407"/>
      <c r="M29" s="408"/>
    </row>
    <row r="30" spans="1:13" x14ac:dyDescent="0.2">
      <c r="A30" s="923"/>
      <c r="B30" s="924"/>
      <c r="C30" s="404"/>
      <c r="D30" s="103"/>
      <c r="E30" s="86"/>
      <c r="F30" s="104"/>
      <c r="G30" s="267"/>
      <c r="H30" s="405"/>
      <c r="I30" s="406"/>
      <c r="J30" s="499"/>
      <c r="K30" s="407"/>
      <c r="L30" s="407"/>
      <c r="M30" s="408"/>
    </row>
    <row r="31" spans="1:13" x14ac:dyDescent="0.2">
      <c r="A31" s="923"/>
      <c r="B31" s="924"/>
      <c r="C31" s="404"/>
      <c r="D31" s="103"/>
      <c r="E31" s="86"/>
      <c r="F31" s="104"/>
      <c r="G31" s="267"/>
      <c r="H31" s="405"/>
      <c r="I31" s="406"/>
      <c r="J31" s="499"/>
      <c r="K31" s="407"/>
      <c r="L31" s="407"/>
      <c r="M31" s="408"/>
    </row>
    <row r="32" spans="1:13" x14ac:dyDescent="0.2">
      <c r="A32" s="923"/>
      <c r="B32" s="924"/>
      <c r="C32" s="404"/>
      <c r="D32" s="103"/>
      <c r="E32" s="86"/>
      <c r="F32" s="104"/>
      <c r="G32" s="267"/>
      <c r="H32" s="405"/>
      <c r="I32" s="406"/>
      <c r="J32" s="499"/>
      <c r="K32" s="407"/>
      <c r="L32" s="407"/>
      <c r="M32" s="408"/>
    </row>
    <row r="33" spans="1:13" x14ac:dyDescent="0.2">
      <c r="A33" s="923"/>
      <c r="B33" s="924"/>
      <c r="C33" s="404"/>
      <c r="D33" s="103"/>
      <c r="E33" s="86"/>
      <c r="F33" s="104"/>
      <c r="G33" s="267"/>
      <c r="H33" s="405"/>
      <c r="I33" s="406"/>
      <c r="J33" s="499"/>
      <c r="K33" s="407"/>
      <c r="L33" s="407"/>
      <c r="M33" s="408"/>
    </row>
    <row r="34" spans="1:13" x14ac:dyDescent="0.2">
      <c r="A34" s="923"/>
      <c r="B34" s="924"/>
      <c r="C34" s="404"/>
      <c r="D34" s="103"/>
      <c r="E34" s="86"/>
      <c r="F34" s="104"/>
      <c r="G34" s="267"/>
      <c r="H34" s="405"/>
      <c r="I34" s="406"/>
      <c r="J34" s="499"/>
      <c r="K34" s="407"/>
      <c r="L34" s="407"/>
      <c r="M34" s="408"/>
    </row>
    <row r="35" spans="1:13" x14ac:dyDescent="0.2">
      <c r="A35" s="923"/>
      <c r="B35" s="924"/>
      <c r="C35" s="404"/>
      <c r="D35" s="103"/>
      <c r="E35" s="86"/>
      <c r="F35" s="104"/>
      <c r="G35" s="267"/>
      <c r="H35" s="405"/>
      <c r="I35" s="406"/>
      <c r="J35" s="499"/>
      <c r="K35" s="407"/>
      <c r="L35" s="407"/>
      <c r="M35" s="408"/>
    </row>
    <row r="36" spans="1:13" ht="24" customHeight="1" thickBot="1" x14ac:dyDescent="0.25">
      <c r="A36" s="925" t="s">
        <v>208</v>
      </c>
      <c r="B36" s="926"/>
      <c r="C36" s="926"/>
      <c r="D36" s="927"/>
      <c r="E36" s="927"/>
      <c r="F36" s="926"/>
      <c r="G36" s="926"/>
      <c r="H36" s="927"/>
      <c r="I36" s="927"/>
      <c r="J36" s="926"/>
      <c r="K36" s="926"/>
      <c r="L36" s="926"/>
      <c r="M36" s="928"/>
    </row>
    <row r="37" spans="1:13" ht="13.5" thickBot="1" x14ac:dyDescent="0.25">
      <c r="A37" s="105"/>
      <c r="B37" s="105"/>
      <c r="C37" s="106"/>
      <c r="D37" s="106"/>
    </row>
    <row r="38" spans="1:13" x14ac:dyDescent="0.2">
      <c r="A38" s="799" t="s">
        <v>209</v>
      </c>
      <c r="B38" s="800"/>
      <c r="C38" s="800"/>
      <c r="D38" s="718"/>
      <c r="E38" s="718"/>
      <c r="F38" s="800"/>
      <c r="G38" s="800"/>
      <c r="H38" s="718"/>
      <c r="I38" s="718"/>
      <c r="J38" s="800"/>
      <c r="K38" s="800"/>
      <c r="L38" s="800"/>
      <c r="M38" s="801"/>
    </row>
    <row r="39" spans="1:13" ht="33.75" x14ac:dyDescent="0.2">
      <c r="A39" s="758" t="s">
        <v>199</v>
      </c>
      <c r="B39" s="759"/>
      <c r="C39" s="275" t="s">
        <v>64</v>
      </c>
      <c r="D39" s="275" t="s">
        <v>477</v>
      </c>
      <c r="E39" s="276" t="s">
        <v>202</v>
      </c>
      <c r="F39" s="277" t="s">
        <v>72</v>
      </c>
      <c r="G39" s="275" t="s">
        <v>73</v>
      </c>
      <c r="H39" s="278" t="s">
        <v>205</v>
      </c>
      <c r="I39" s="279" t="s">
        <v>202</v>
      </c>
      <c r="J39" s="277" t="s">
        <v>206</v>
      </c>
      <c r="K39" s="280" t="s">
        <v>203</v>
      </c>
      <c r="L39" s="280" t="s">
        <v>204</v>
      </c>
      <c r="M39" s="281" t="s">
        <v>207</v>
      </c>
    </row>
    <row r="40" spans="1:13" x14ac:dyDescent="0.2">
      <c r="A40" s="923"/>
      <c r="B40" s="924"/>
      <c r="C40" s="404"/>
      <c r="D40" s="103"/>
      <c r="E40" s="86"/>
      <c r="F40" s="104"/>
      <c r="G40" s="267"/>
      <c r="H40" s="405"/>
      <c r="I40" s="406"/>
      <c r="J40" s="499"/>
      <c r="K40" s="407"/>
      <c r="L40" s="407"/>
      <c r="M40" s="408"/>
    </row>
    <row r="41" spans="1:13" x14ac:dyDescent="0.2">
      <c r="A41" s="923"/>
      <c r="B41" s="924"/>
      <c r="C41" s="404"/>
      <c r="D41" s="103"/>
      <c r="E41" s="86"/>
      <c r="F41" s="104"/>
      <c r="G41" s="267"/>
      <c r="H41" s="405"/>
      <c r="I41" s="406"/>
      <c r="J41" s="499"/>
      <c r="K41" s="407"/>
      <c r="L41" s="407"/>
      <c r="M41" s="408"/>
    </row>
    <row r="42" spans="1:13" x14ac:dyDescent="0.2">
      <c r="A42" s="923"/>
      <c r="B42" s="924"/>
      <c r="C42" s="404"/>
      <c r="D42" s="103"/>
      <c r="E42" s="86"/>
      <c r="F42" s="104"/>
      <c r="G42" s="267"/>
      <c r="H42" s="405"/>
      <c r="I42" s="406"/>
      <c r="J42" s="499"/>
      <c r="K42" s="407"/>
      <c r="L42" s="407"/>
      <c r="M42" s="408"/>
    </row>
    <row r="43" spans="1:13" x14ac:dyDescent="0.2">
      <c r="A43" s="923"/>
      <c r="B43" s="924"/>
      <c r="C43" s="404"/>
      <c r="D43" s="103"/>
      <c r="E43" s="86"/>
      <c r="F43" s="104"/>
      <c r="G43" s="267"/>
      <c r="H43" s="405"/>
      <c r="I43" s="406"/>
      <c r="J43" s="499"/>
      <c r="K43" s="407"/>
      <c r="L43" s="407"/>
      <c r="M43" s="408"/>
    </row>
    <row r="44" spans="1:13" ht="12.75" customHeight="1" x14ac:dyDescent="0.2">
      <c r="A44" s="923"/>
      <c r="B44" s="924"/>
      <c r="C44" s="404"/>
      <c r="D44" s="103"/>
      <c r="E44" s="86"/>
      <c r="F44" s="104"/>
      <c r="G44" s="267"/>
      <c r="H44" s="405"/>
      <c r="I44" s="406"/>
      <c r="J44" s="499"/>
      <c r="K44" s="407"/>
      <c r="L44" s="407"/>
      <c r="M44" s="408"/>
    </row>
    <row r="45" spans="1:13" x14ac:dyDescent="0.2">
      <c r="A45" s="923"/>
      <c r="B45" s="924"/>
      <c r="C45" s="404"/>
      <c r="D45" s="103"/>
      <c r="E45" s="86"/>
      <c r="F45" s="104"/>
      <c r="G45" s="267"/>
      <c r="H45" s="405"/>
      <c r="I45" s="406"/>
      <c r="J45" s="499"/>
      <c r="K45" s="407"/>
      <c r="L45" s="407"/>
      <c r="M45" s="408"/>
    </row>
    <row r="46" spans="1:13" x14ac:dyDescent="0.2">
      <c r="A46" s="923"/>
      <c r="B46" s="924"/>
      <c r="C46" s="404"/>
      <c r="D46" s="103"/>
      <c r="E46" s="86"/>
      <c r="F46" s="104"/>
      <c r="G46" s="267"/>
      <c r="H46" s="405"/>
      <c r="I46" s="406"/>
      <c r="J46" s="499"/>
      <c r="K46" s="407"/>
      <c r="L46" s="407"/>
      <c r="M46" s="408"/>
    </row>
    <row r="47" spans="1:13" x14ac:dyDescent="0.2">
      <c r="A47" s="923"/>
      <c r="B47" s="924"/>
      <c r="C47" s="404"/>
      <c r="D47" s="103"/>
      <c r="E47" s="86"/>
      <c r="F47" s="104"/>
      <c r="G47" s="267"/>
      <c r="H47" s="405"/>
      <c r="I47" s="406"/>
      <c r="J47" s="499"/>
      <c r="K47" s="407"/>
      <c r="L47" s="407"/>
      <c r="M47" s="408"/>
    </row>
    <row r="48" spans="1:13" x14ac:dyDescent="0.2">
      <c r="A48" s="923"/>
      <c r="B48" s="924"/>
      <c r="C48" s="404"/>
      <c r="D48" s="103"/>
      <c r="E48" s="86"/>
      <c r="F48" s="104"/>
      <c r="G48" s="267"/>
      <c r="H48" s="405"/>
      <c r="I48" s="406"/>
      <c r="J48" s="499"/>
      <c r="K48" s="407"/>
      <c r="L48" s="407"/>
      <c r="M48" s="408"/>
    </row>
    <row r="49" spans="1:13" x14ac:dyDescent="0.2">
      <c r="A49" s="923"/>
      <c r="B49" s="924"/>
      <c r="C49" s="404"/>
      <c r="D49" s="103"/>
      <c r="E49" s="86"/>
      <c r="F49" s="104"/>
      <c r="G49" s="267"/>
      <c r="H49" s="405"/>
      <c r="I49" s="406"/>
      <c r="J49" s="499"/>
      <c r="K49" s="407"/>
      <c r="L49" s="407"/>
      <c r="M49" s="408"/>
    </row>
    <row r="50" spans="1:13" x14ac:dyDescent="0.2">
      <c r="A50" s="923"/>
      <c r="B50" s="924"/>
      <c r="C50" s="404"/>
      <c r="D50" s="103"/>
      <c r="E50" s="86"/>
      <c r="F50" s="104"/>
      <c r="G50" s="267"/>
      <c r="H50" s="405"/>
      <c r="I50" s="406"/>
      <c r="J50" s="499"/>
      <c r="K50" s="407"/>
      <c r="L50" s="407"/>
      <c r="M50" s="408"/>
    </row>
    <row r="51" spans="1:13" x14ac:dyDescent="0.2">
      <c r="A51" s="923"/>
      <c r="B51" s="924"/>
      <c r="C51" s="404"/>
      <c r="D51" s="103"/>
      <c r="E51" s="86"/>
      <c r="F51" s="104"/>
      <c r="G51" s="267"/>
      <c r="H51" s="405"/>
      <c r="I51" s="406"/>
      <c r="J51" s="499"/>
      <c r="K51" s="407"/>
      <c r="L51" s="407"/>
      <c r="M51" s="408"/>
    </row>
    <row r="52" spans="1:13" x14ac:dyDescent="0.2">
      <c r="A52" s="923"/>
      <c r="B52" s="924"/>
      <c r="C52" s="404"/>
      <c r="D52" s="103"/>
      <c r="E52" s="86"/>
      <c r="F52" s="104"/>
      <c r="G52" s="267"/>
      <c r="H52" s="405"/>
      <c r="I52" s="406"/>
      <c r="J52" s="499"/>
      <c r="K52" s="407"/>
      <c r="L52" s="407"/>
      <c r="M52" s="408"/>
    </row>
    <row r="53" spans="1:13" x14ac:dyDescent="0.2">
      <c r="A53" s="923"/>
      <c r="B53" s="924"/>
      <c r="C53" s="404"/>
      <c r="D53" s="103"/>
      <c r="E53" s="86"/>
      <c r="F53" s="104"/>
      <c r="G53" s="267"/>
      <c r="H53" s="405"/>
      <c r="I53" s="406"/>
      <c r="J53" s="499"/>
      <c r="K53" s="407"/>
      <c r="L53" s="407"/>
      <c r="M53" s="408"/>
    </row>
    <row r="54" spans="1:13" x14ac:dyDescent="0.2">
      <c r="A54" s="923"/>
      <c r="B54" s="924"/>
      <c r="C54" s="404"/>
      <c r="D54" s="103"/>
      <c r="E54" s="86"/>
      <c r="F54" s="104"/>
      <c r="G54" s="267"/>
      <c r="H54" s="405"/>
      <c r="I54" s="406"/>
      <c r="J54" s="499"/>
      <c r="K54" s="407"/>
      <c r="L54" s="407"/>
      <c r="M54" s="408"/>
    </row>
    <row r="55" spans="1:13" x14ac:dyDescent="0.2">
      <c r="A55" s="923"/>
      <c r="B55" s="924"/>
      <c r="C55" s="404"/>
      <c r="D55" s="103"/>
      <c r="E55" s="86"/>
      <c r="F55" s="104"/>
      <c r="G55" s="267"/>
      <c r="H55" s="405"/>
      <c r="I55" s="406"/>
      <c r="J55" s="499"/>
      <c r="K55" s="407"/>
      <c r="L55" s="407"/>
      <c r="M55" s="408"/>
    </row>
    <row r="56" spans="1:13" x14ac:dyDescent="0.2">
      <c r="A56" s="923"/>
      <c r="B56" s="924"/>
      <c r="C56" s="404"/>
      <c r="D56" s="103"/>
      <c r="E56" s="86"/>
      <c r="F56" s="104"/>
      <c r="G56" s="267"/>
      <c r="H56" s="405"/>
      <c r="I56" s="406"/>
      <c r="J56" s="499"/>
      <c r="K56" s="407"/>
      <c r="L56" s="407"/>
      <c r="M56" s="408"/>
    </row>
    <row r="57" spans="1:13" x14ac:dyDescent="0.2">
      <c r="A57" s="923"/>
      <c r="B57" s="924"/>
      <c r="C57" s="404"/>
      <c r="D57" s="103"/>
      <c r="E57" s="86"/>
      <c r="F57" s="104"/>
      <c r="G57" s="267"/>
      <c r="H57" s="405"/>
      <c r="I57" s="406"/>
      <c r="J57" s="499"/>
      <c r="K57" s="407"/>
      <c r="L57" s="407"/>
      <c r="M57" s="408"/>
    </row>
    <row r="58" spans="1:13" x14ac:dyDescent="0.2">
      <c r="A58" s="923"/>
      <c r="B58" s="924"/>
      <c r="C58" s="404"/>
      <c r="D58" s="103"/>
      <c r="E58" s="86"/>
      <c r="F58" s="104"/>
      <c r="G58" s="267"/>
      <c r="H58" s="405"/>
      <c r="I58" s="406"/>
      <c r="J58" s="499"/>
      <c r="K58" s="407"/>
      <c r="L58" s="407"/>
      <c r="M58" s="408"/>
    </row>
    <row r="59" spans="1:13" x14ac:dyDescent="0.2">
      <c r="A59" s="923"/>
      <c r="B59" s="924"/>
      <c r="C59" s="404"/>
      <c r="D59" s="103"/>
      <c r="E59" s="86"/>
      <c r="F59" s="104"/>
      <c r="G59" s="267"/>
      <c r="H59" s="405"/>
      <c r="I59" s="406"/>
      <c r="J59" s="499"/>
      <c r="K59" s="407"/>
      <c r="L59" s="407"/>
      <c r="M59" s="408"/>
    </row>
    <row r="60" spans="1:13" x14ac:dyDescent="0.2">
      <c r="A60" s="923"/>
      <c r="B60" s="924"/>
      <c r="C60" s="404"/>
      <c r="D60" s="103"/>
      <c r="E60" s="86"/>
      <c r="F60" s="104"/>
      <c r="G60" s="267"/>
      <c r="H60" s="405"/>
      <c r="I60" s="406"/>
      <c r="J60" s="499"/>
      <c r="K60" s="407"/>
      <c r="L60" s="407"/>
      <c r="M60" s="408"/>
    </row>
    <row r="61" spans="1:13" x14ac:dyDescent="0.2">
      <c r="A61" s="923"/>
      <c r="B61" s="924"/>
      <c r="C61" s="404"/>
      <c r="D61" s="103"/>
      <c r="E61" s="86"/>
      <c r="F61" s="104"/>
      <c r="G61" s="267"/>
      <c r="H61" s="405"/>
      <c r="I61" s="406"/>
      <c r="J61" s="499"/>
      <c r="K61" s="407"/>
      <c r="L61" s="407"/>
      <c r="M61" s="408"/>
    </row>
    <row r="62" spans="1:13" x14ac:dyDescent="0.2">
      <c r="A62" s="923"/>
      <c r="B62" s="924"/>
      <c r="C62" s="404"/>
      <c r="D62" s="103"/>
      <c r="E62" s="86"/>
      <c r="F62" s="104"/>
      <c r="G62" s="267"/>
      <c r="H62" s="405"/>
      <c r="I62" s="406"/>
      <c r="J62" s="499"/>
      <c r="K62" s="407"/>
      <c r="L62" s="407"/>
      <c r="M62" s="408"/>
    </row>
    <row r="63" spans="1:13" x14ac:dyDescent="0.2">
      <c r="A63" s="923"/>
      <c r="B63" s="924"/>
      <c r="C63" s="404"/>
      <c r="D63" s="103"/>
      <c r="E63" s="86"/>
      <c r="F63" s="104"/>
      <c r="G63" s="267"/>
      <c r="H63" s="405"/>
      <c r="I63" s="406"/>
      <c r="J63" s="499"/>
      <c r="K63" s="407"/>
      <c r="L63" s="407"/>
      <c r="M63" s="408"/>
    </row>
    <row r="64" spans="1:13" x14ac:dyDescent="0.2">
      <c r="A64" s="923"/>
      <c r="B64" s="924"/>
      <c r="C64" s="404"/>
      <c r="D64" s="103"/>
      <c r="E64" s="86"/>
      <c r="F64" s="104"/>
      <c r="G64" s="267"/>
      <c r="H64" s="405"/>
      <c r="I64" s="406"/>
      <c r="J64" s="499"/>
      <c r="K64" s="407"/>
      <c r="L64" s="407"/>
      <c r="M64" s="408"/>
    </row>
    <row r="65" spans="1:13" x14ac:dyDescent="0.2">
      <c r="A65" s="923"/>
      <c r="B65" s="924"/>
      <c r="C65" s="404"/>
      <c r="D65" s="103"/>
      <c r="E65" s="86"/>
      <c r="F65" s="104"/>
      <c r="G65" s="267"/>
      <c r="H65" s="405"/>
      <c r="I65" s="406"/>
      <c r="J65" s="499"/>
      <c r="K65" s="407"/>
      <c r="L65" s="407"/>
      <c r="M65" s="408"/>
    </row>
    <row r="66" spans="1:13" x14ac:dyDescent="0.2">
      <c r="A66" s="923"/>
      <c r="B66" s="924"/>
      <c r="C66" s="404"/>
      <c r="D66" s="103"/>
      <c r="E66" s="86"/>
      <c r="F66" s="104"/>
      <c r="G66" s="267"/>
      <c r="H66" s="405"/>
      <c r="I66" s="406"/>
      <c r="J66" s="499"/>
      <c r="K66" s="407"/>
      <c r="L66" s="407"/>
      <c r="M66" s="408"/>
    </row>
    <row r="67" spans="1:13" x14ac:dyDescent="0.2">
      <c r="A67" s="923"/>
      <c r="B67" s="924"/>
      <c r="C67" s="404"/>
      <c r="D67" s="103"/>
      <c r="E67" s="86"/>
      <c r="F67" s="104"/>
      <c r="G67" s="267"/>
      <c r="H67" s="405"/>
      <c r="I67" s="406"/>
      <c r="J67" s="499"/>
      <c r="K67" s="407"/>
      <c r="L67" s="407"/>
      <c r="M67" s="408"/>
    </row>
    <row r="68" spans="1:13" ht="26.25" customHeight="1" thickBot="1" x14ac:dyDescent="0.25">
      <c r="A68" s="925" t="s">
        <v>208</v>
      </c>
      <c r="B68" s="926"/>
      <c r="C68" s="926"/>
      <c r="D68" s="927"/>
      <c r="E68" s="927"/>
      <c r="F68" s="926"/>
      <c r="G68" s="926"/>
      <c r="H68" s="927"/>
      <c r="I68" s="927"/>
      <c r="J68" s="926"/>
      <c r="K68" s="926"/>
      <c r="L68" s="926"/>
      <c r="M68" s="928"/>
    </row>
    <row r="69" spans="1:13" ht="13.5" thickBot="1" x14ac:dyDescent="0.25"/>
    <row r="70" spans="1:13" ht="12.75" customHeight="1" x14ac:dyDescent="0.2">
      <c r="A70" s="936" t="s">
        <v>529</v>
      </c>
      <c r="B70" s="937"/>
      <c r="C70" s="937"/>
      <c r="D70" s="938"/>
      <c r="E70" s="929" t="s">
        <v>461</v>
      </c>
      <c r="F70" s="930"/>
      <c r="G70" s="930"/>
      <c r="H70" s="930"/>
      <c r="I70" s="930"/>
      <c r="J70" s="930"/>
      <c r="K70" s="930"/>
      <c r="L70" s="930"/>
      <c r="M70" s="931"/>
    </row>
    <row r="71" spans="1:13" ht="15" thickBot="1" x14ac:dyDescent="0.3">
      <c r="A71" s="939"/>
      <c r="B71" s="940"/>
      <c r="C71" s="940"/>
      <c r="D71" s="941"/>
      <c r="E71" s="59" t="s">
        <v>534</v>
      </c>
      <c r="F71" s="60" t="s">
        <v>535</v>
      </c>
      <c r="G71" s="60" t="s">
        <v>2</v>
      </c>
      <c r="H71" s="60" t="s">
        <v>0</v>
      </c>
      <c r="I71" s="60" t="s">
        <v>3</v>
      </c>
      <c r="J71" s="60" t="s">
        <v>1</v>
      </c>
      <c r="K71" s="60" t="s">
        <v>51</v>
      </c>
      <c r="L71" s="60" t="s">
        <v>50</v>
      </c>
      <c r="M71" s="61" t="s">
        <v>536</v>
      </c>
    </row>
    <row r="72" spans="1:13" ht="26.25" customHeight="1" thickBot="1" x14ac:dyDescent="0.25">
      <c r="A72" s="942"/>
      <c r="B72" s="943"/>
      <c r="C72" s="943"/>
      <c r="D72" s="944"/>
      <c r="E72" s="107"/>
      <c r="F72" s="107"/>
      <c r="G72" s="107"/>
      <c r="H72" s="107"/>
      <c r="I72" s="107"/>
      <c r="J72" s="107"/>
      <c r="K72" s="107"/>
      <c r="L72" s="107"/>
      <c r="M72" s="107"/>
    </row>
  </sheetData>
  <sheetProtection formatCells="0" insertRows="0" deleteRows="0"/>
  <mergeCells count="70">
    <mergeCell ref="A11:B11"/>
    <mergeCell ref="C1:K2"/>
    <mergeCell ref="C3:K3"/>
    <mergeCell ref="A5:G5"/>
    <mergeCell ref="H5:J5"/>
    <mergeCell ref="K5:M5"/>
    <mergeCell ref="A6:M6"/>
    <mergeCell ref="A7:B7"/>
    <mergeCell ref="A8:B8"/>
    <mergeCell ref="A9:B9"/>
    <mergeCell ref="A10:B10"/>
    <mergeCell ref="L1:M3"/>
    <mergeCell ref="A23:B23"/>
    <mergeCell ref="A12:B12"/>
    <mergeCell ref="A13:B13"/>
    <mergeCell ref="A14:B14"/>
    <mergeCell ref="A15:B15"/>
    <mergeCell ref="A16:B16"/>
    <mergeCell ref="A17:B17"/>
    <mergeCell ref="A18:B18"/>
    <mergeCell ref="A19:B19"/>
    <mergeCell ref="A20:B20"/>
    <mergeCell ref="A21:B21"/>
    <mergeCell ref="A22:B22"/>
    <mergeCell ref="A35:B35"/>
    <mergeCell ref="A24:B24"/>
    <mergeCell ref="A25:B25"/>
    <mergeCell ref="A26:B26"/>
    <mergeCell ref="A27:B27"/>
    <mergeCell ref="A28:B28"/>
    <mergeCell ref="A29:B29"/>
    <mergeCell ref="A30:B30"/>
    <mergeCell ref="A31:B31"/>
    <mergeCell ref="A32:B32"/>
    <mergeCell ref="A33:B33"/>
    <mergeCell ref="A34:B34"/>
    <mergeCell ref="A48:B48"/>
    <mergeCell ref="A36:M36"/>
    <mergeCell ref="A38:M38"/>
    <mergeCell ref="A39:B39"/>
    <mergeCell ref="A40:B40"/>
    <mergeCell ref="A41:B41"/>
    <mergeCell ref="A42:B42"/>
    <mergeCell ref="A43:B43"/>
    <mergeCell ref="A44:B44"/>
    <mergeCell ref="A45:B45"/>
    <mergeCell ref="A46:B46"/>
    <mergeCell ref="A47:B47"/>
    <mergeCell ref="A60:B60"/>
    <mergeCell ref="A49:B49"/>
    <mergeCell ref="A50:B50"/>
    <mergeCell ref="A51:B51"/>
    <mergeCell ref="A52:B52"/>
    <mergeCell ref="A53:B53"/>
    <mergeCell ref="A54:B54"/>
    <mergeCell ref="A55:B55"/>
    <mergeCell ref="A56:B56"/>
    <mergeCell ref="A57:B57"/>
    <mergeCell ref="A58:B58"/>
    <mergeCell ref="A59:B59"/>
    <mergeCell ref="A67:B67"/>
    <mergeCell ref="A68:M68"/>
    <mergeCell ref="A70:D72"/>
    <mergeCell ref="E70:M70"/>
    <mergeCell ref="A61:B61"/>
    <mergeCell ref="A62:B62"/>
    <mergeCell ref="A63:B63"/>
    <mergeCell ref="A64:B64"/>
    <mergeCell ref="A65:B65"/>
    <mergeCell ref="A66:B66"/>
  </mergeCells>
  <dataValidations count="2">
    <dataValidation type="decimal" allowBlank="1" showInputMessage="1" showErrorMessage="1" error="Please enter a value between 0 and 8760." sqref="F8:F35 F40:F67">
      <formula1>0</formula1>
      <formula2>8760</formula2>
    </dataValidation>
    <dataValidation type="decimal" allowBlank="1" showInputMessage="1" showErrorMessage="1" error="Please enter a value between 0 and 100." sqref="L8:L35 L40:L67">
      <formula1>0</formula1>
      <formula2>100</formula2>
    </dataValidation>
  </dataValidations>
  <pageMargins left="0.7" right="0.7" top="0.75" bottom="0.75" header="0.3" footer="0.3"/>
  <pageSetup scale="99" orientation="landscape"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1BC87876-5AAA-4BFD-A32B-C502E93D0F85}">
            <xm:f>'2.1 GENERATORS &amp; BOILERS'!$A$55=TRUE()</xm:f>
            <x14:dxf>
              <font>
                <color rgb="FFFF0000"/>
              </font>
            </x14:dxf>
          </x14:cfRule>
          <xm:sqref>A4:E4 A5 M4 K4:K5 J4 H4:H5</xm:sqref>
        </x14:conditionalFormatting>
      </x14:conditionalFormatting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1"/>
  </sheetPr>
  <dimension ref="A1:N366"/>
  <sheetViews>
    <sheetView zoomScale="85" zoomScaleNormal="85" zoomScaleSheetLayoutView="55" zoomScalePageLayoutView="25" workbookViewId="0">
      <selection activeCell="L253" sqref="L253"/>
    </sheetView>
  </sheetViews>
  <sheetFormatPr defaultRowHeight="12.75" x14ac:dyDescent="0.2"/>
  <cols>
    <col min="1" max="7" width="21.5703125" style="8" customWidth="1"/>
    <col min="8" max="8" width="15.5703125" style="8" bestFit="1" customWidth="1"/>
    <col min="9" max="9" width="17.42578125" style="8" customWidth="1"/>
    <col min="10" max="10" width="18.85546875" style="116" customWidth="1"/>
    <col min="11" max="11" width="11.7109375" style="116" customWidth="1"/>
    <col min="12" max="12" width="13.5703125" style="116" customWidth="1"/>
    <col min="13" max="13" width="14.28515625" style="116" bestFit="1" customWidth="1"/>
    <col min="14" max="14" width="12.7109375" style="116" customWidth="1"/>
    <col min="15" max="16384" width="9.140625" style="116"/>
  </cols>
  <sheetData>
    <row r="1" spans="1:13" s="157" customFormat="1" ht="22.5" x14ac:dyDescent="0.3">
      <c r="A1" s="520" t="s">
        <v>736</v>
      </c>
    </row>
    <row r="3" spans="1:13" x14ac:dyDescent="0.2">
      <c r="A3" s="371"/>
      <c r="B3" s="8" t="s">
        <v>679</v>
      </c>
    </row>
    <row r="4" spans="1:13" x14ac:dyDescent="0.2">
      <c r="A4" s="372"/>
      <c r="B4" s="8" t="s">
        <v>680</v>
      </c>
    </row>
    <row r="5" spans="1:13" x14ac:dyDescent="0.2">
      <c r="A5" s="373"/>
      <c r="B5" s="8" t="s">
        <v>681</v>
      </c>
    </row>
    <row r="6" spans="1:13" x14ac:dyDescent="0.2">
      <c r="A6" s="116"/>
    </row>
    <row r="7" spans="1:13" x14ac:dyDescent="0.2">
      <c r="A7" s="116" t="s">
        <v>682</v>
      </c>
    </row>
    <row r="9" spans="1:13" s="160" customFormat="1" ht="25.5" x14ac:dyDescent="0.35">
      <c r="A9" s="1026" t="s">
        <v>571</v>
      </c>
      <c r="B9" s="1026"/>
      <c r="C9" s="1026"/>
      <c r="D9" s="1026"/>
      <c r="E9" s="1026"/>
      <c r="F9" s="1026"/>
      <c r="G9" s="1026"/>
      <c r="H9" s="1026"/>
      <c r="I9" s="1026"/>
      <c r="J9" s="1026"/>
      <c r="K9" s="1026"/>
      <c r="L9" s="1026"/>
    </row>
    <row r="10" spans="1:13" s="8" customFormat="1" x14ac:dyDescent="0.2"/>
    <row r="11" spans="1:13" ht="18" x14ac:dyDescent="0.25">
      <c r="A11" s="1027" t="s">
        <v>500</v>
      </c>
      <c r="B11" s="1027"/>
      <c r="C11" s="1027"/>
      <c r="D11" s="1027"/>
      <c r="E11" s="1027"/>
      <c r="F11" s="1027"/>
      <c r="G11" s="1027"/>
      <c r="H11" s="1027"/>
      <c r="I11" s="1027"/>
      <c r="J11" s="1027"/>
      <c r="K11" s="1027"/>
      <c r="L11" s="1027"/>
      <c r="M11" s="142"/>
    </row>
    <row r="12" spans="1:13" s="8" customFormat="1" ht="13.5" thickBot="1" x14ac:dyDescent="0.25">
      <c r="C12" s="143"/>
    </row>
    <row r="13" spans="1:13" s="8" customFormat="1" ht="26.25" thickBot="1" x14ac:dyDescent="0.25">
      <c r="A13" s="205" t="s">
        <v>238</v>
      </c>
      <c r="B13" s="462" t="s">
        <v>174</v>
      </c>
      <c r="C13" s="203" t="s">
        <v>83</v>
      </c>
      <c r="D13" s="204" t="s">
        <v>176</v>
      </c>
      <c r="E13" s="462" t="s">
        <v>211</v>
      </c>
      <c r="F13" s="186" t="s">
        <v>175</v>
      </c>
      <c r="G13" s="144" t="s">
        <v>545</v>
      </c>
      <c r="H13" s="145" t="s">
        <v>164</v>
      </c>
      <c r="I13" s="145" t="s">
        <v>2</v>
      </c>
      <c r="J13" s="145" t="s">
        <v>0</v>
      </c>
      <c r="K13" s="145" t="s">
        <v>3</v>
      </c>
      <c r="L13" s="145" t="s">
        <v>1</v>
      </c>
      <c r="M13" s="375" t="s">
        <v>544</v>
      </c>
    </row>
    <row r="14" spans="1:13" s="8" customFormat="1" x14ac:dyDescent="0.2">
      <c r="A14" s="335">
        <f>'2.1 GENERATORS &amp; BOILERS'!B9</f>
        <v>0</v>
      </c>
      <c r="B14" s="319">
        <f>'2.1 GENERATORS &amp; BOILERS'!D9</f>
        <v>0</v>
      </c>
      <c r="C14" s="319">
        <f>'2.1 GENERATORS &amp; BOILERS'!E9</f>
        <v>0</v>
      </c>
      <c r="D14" s="319">
        <f>'2.1 GENERATORS &amp; BOILERS'!F9</f>
        <v>0</v>
      </c>
      <c r="E14" s="319">
        <f>'2.1 GENERATORS &amp; BOILERS'!H9</f>
        <v>0</v>
      </c>
      <c r="F14" s="336">
        <f>'2.1 GENERATORS &amp; BOILERS'!I9</f>
        <v>0</v>
      </c>
      <c r="G14" s="483" t="e">
        <f>IF(D14="NATURAL GAS","B",IF(D14="GASOLINE","E",IF(D14="DIESEL",IF(E14&lt;=600,"C","D"),NA())))</f>
        <v>#N/A</v>
      </c>
      <c r="H14" s="484">
        <f t="shared" ref="H14:M28" ca="1" si="0">IFERROR($E14*$F14*INDIRECT($G14&amp;ROW($A$35)+COLUMN(H14)-8)/2000,0)</f>
        <v>0</v>
      </c>
      <c r="I14" s="484">
        <f t="shared" ca="1" si="0"/>
        <v>0</v>
      </c>
      <c r="J14" s="484">
        <f t="shared" ca="1" si="0"/>
        <v>0</v>
      </c>
      <c r="K14" s="484">
        <f t="shared" ca="1" si="0"/>
        <v>0</v>
      </c>
      <c r="L14" s="484">
        <f t="shared" ca="1" si="0"/>
        <v>0</v>
      </c>
      <c r="M14" s="485">
        <f t="shared" ca="1" si="0"/>
        <v>0</v>
      </c>
    </row>
    <row r="15" spans="1:13" s="8" customFormat="1" x14ac:dyDescent="0.2">
      <c r="A15" s="337">
        <f>'2.1 GENERATORS &amp; BOILERS'!B10</f>
        <v>0</v>
      </c>
      <c r="B15" s="338">
        <f>'2.1 GENERATORS &amp; BOILERS'!D10</f>
        <v>0</v>
      </c>
      <c r="C15" s="338">
        <f>'2.1 GENERATORS &amp; BOILERS'!E10</f>
        <v>0</v>
      </c>
      <c r="D15" s="338">
        <f>'2.1 GENERATORS &amp; BOILERS'!F10</f>
        <v>0</v>
      </c>
      <c r="E15" s="338">
        <f>'2.1 GENERATORS &amp; BOILERS'!H10</f>
        <v>0</v>
      </c>
      <c r="F15" s="339">
        <f>'2.1 GENERATORS &amp; BOILERS'!I10</f>
        <v>0</v>
      </c>
      <c r="G15" s="376" t="e">
        <f t="shared" ref="G15:G28" si="1">IF(D15="NATURAL GAS","B",IF(D15="GASOLINE","E",IF(D15="DIESEL",IF(E15&lt;=600,"C","D"),NA())))</f>
        <v>#N/A</v>
      </c>
      <c r="H15" s="377">
        <f t="shared" ca="1" si="0"/>
        <v>0</v>
      </c>
      <c r="I15" s="377">
        <f t="shared" ca="1" si="0"/>
        <v>0</v>
      </c>
      <c r="J15" s="377">
        <f t="shared" ca="1" si="0"/>
        <v>0</v>
      </c>
      <c r="K15" s="377">
        <f t="shared" ca="1" si="0"/>
        <v>0</v>
      </c>
      <c r="L15" s="377">
        <f t="shared" ca="1" si="0"/>
        <v>0</v>
      </c>
      <c r="M15" s="378">
        <f t="shared" ca="1" si="0"/>
        <v>0</v>
      </c>
    </row>
    <row r="16" spans="1:13" s="8" customFormat="1" x14ac:dyDescent="0.2">
      <c r="A16" s="337">
        <f>'2.1 GENERATORS &amp; BOILERS'!B11</f>
        <v>0</v>
      </c>
      <c r="B16" s="338">
        <f>'2.1 GENERATORS &amp; BOILERS'!D11</f>
        <v>0</v>
      </c>
      <c r="C16" s="338">
        <f>'2.1 GENERATORS &amp; BOILERS'!E11</f>
        <v>0</v>
      </c>
      <c r="D16" s="338">
        <f>'2.1 GENERATORS &amp; BOILERS'!F11</f>
        <v>0</v>
      </c>
      <c r="E16" s="338">
        <f>'2.1 GENERATORS &amp; BOILERS'!H11</f>
        <v>0</v>
      </c>
      <c r="F16" s="339">
        <f>'2.1 GENERATORS &amp; BOILERS'!I11</f>
        <v>0</v>
      </c>
      <c r="G16" s="376" t="e">
        <f t="shared" si="1"/>
        <v>#N/A</v>
      </c>
      <c r="H16" s="377">
        <f t="shared" ca="1" si="0"/>
        <v>0</v>
      </c>
      <c r="I16" s="377">
        <f t="shared" ca="1" si="0"/>
        <v>0</v>
      </c>
      <c r="J16" s="377">
        <f t="shared" ca="1" si="0"/>
        <v>0</v>
      </c>
      <c r="K16" s="377">
        <f t="shared" ca="1" si="0"/>
        <v>0</v>
      </c>
      <c r="L16" s="377">
        <f t="shared" ca="1" si="0"/>
        <v>0</v>
      </c>
      <c r="M16" s="378">
        <f t="shared" ca="1" si="0"/>
        <v>0</v>
      </c>
    </row>
    <row r="17" spans="1:13" s="8" customFormat="1" x14ac:dyDescent="0.2">
      <c r="A17" s="337">
        <f>'2.1 GENERATORS &amp; BOILERS'!B12</f>
        <v>0</v>
      </c>
      <c r="B17" s="338">
        <f>'2.1 GENERATORS &amp; BOILERS'!D12</f>
        <v>0</v>
      </c>
      <c r="C17" s="338">
        <f>'2.1 GENERATORS &amp; BOILERS'!E12</f>
        <v>0</v>
      </c>
      <c r="D17" s="338">
        <f>'2.1 GENERATORS &amp; BOILERS'!F12</f>
        <v>0</v>
      </c>
      <c r="E17" s="338">
        <f>'2.1 GENERATORS &amp; BOILERS'!H12</f>
        <v>0</v>
      </c>
      <c r="F17" s="339">
        <f>'2.1 GENERATORS &amp; BOILERS'!I12</f>
        <v>0</v>
      </c>
      <c r="G17" s="376" t="e">
        <f t="shared" si="1"/>
        <v>#N/A</v>
      </c>
      <c r="H17" s="377">
        <f t="shared" ca="1" si="0"/>
        <v>0</v>
      </c>
      <c r="I17" s="377">
        <f t="shared" ca="1" si="0"/>
        <v>0</v>
      </c>
      <c r="J17" s="377">
        <f t="shared" ca="1" si="0"/>
        <v>0</v>
      </c>
      <c r="K17" s="377">
        <f t="shared" ca="1" si="0"/>
        <v>0</v>
      </c>
      <c r="L17" s="377">
        <f t="shared" ca="1" si="0"/>
        <v>0</v>
      </c>
      <c r="M17" s="378">
        <f t="shared" ca="1" si="0"/>
        <v>0</v>
      </c>
    </row>
    <row r="18" spans="1:13" s="8" customFormat="1" x14ac:dyDescent="0.2">
      <c r="A18" s="337">
        <f>'2.1 GENERATORS &amp; BOILERS'!B13</f>
        <v>0</v>
      </c>
      <c r="B18" s="338">
        <f>'2.1 GENERATORS &amp; BOILERS'!D13</f>
        <v>0</v>
      </c>
      <c r="C18" s="338">
        <f>'2.1 GENERATORS &amp; BOILERS'!E13</f>
        <v>0</v>
      </c>
      <c r="D18" s="338">
        <f>'2.1 GENERATORS &amp; BOILERS'!F13</f>
        <v>0</v>
      </c>
      <c r="E18" s="338">
        <f>'2.1 GENERATORS &amp; BOILERS'!H13</f>
        <v>0</v>
      </c>
      <c r="F18" s="339">
        <f>'2.1 GENERATORS &amp; BOILERS'!I13</f>
        <v>0</v>
      </c>
      <c r="G18" s="376" t="e">
        <f t="shared" si="1"/>
        <v>#N/A</v>
      </c>
      <c r="H18" s="377">
        <f t="shared" ca="1" si="0"/>
        <v>0</v>
      </c>
      <c r="I18" s="377">
        <f t="shared" ca="1" si="0"/>
        <v>0</v>
      </c>
      <c r="J18" s="377">
        <f t="shared" ca="1" si="0"/>
        <v>0</v>
      </c>
      <c r="K18" s="377">
        <f t="shared" ca="1" si="0"/>
        <v>0</v>
      </c>
      <c r="L18" s="377">
        <f t="shared" ca="1" si="0"/>
        <v>0</v>
      </c>
      <c r="M18" s="378">
        <f t="shared" ca="1" si="0"/>
        <v>0</v>
      </c>
    </row>
    <row r="19" spans="1:13" s="8" customFormat="1" x14ac:dyDescent="0.2">
      <c r="A19" s="337">
        <f>'2.1 GENERATORS &amp; BOILERS'!B14</f>
        <v>0</v>
      </c>
      <c r="B19" s="338">
        <f>'2.1 GENERATORS &amp; BOILERS'!D14</f>
        <v>0</v>
      </c>
      <c r="C19" s="338">
        <f>'2.1 GENERATORS &amp; BOILERS'!E14</f>
        <v>0</v>
      </c>
      <c r="D19" s="338">
        <f>'2.1 GENERATORS &amp; BOILERS'!F14</f>
        <v>0</v>
      </c>
      <c r="E19" s="338">
        <f>'2.1 GENERATORS &amp; BOILERS'!H14</f>
        <v>0</v>
      </c>
      <c r="F19" s="339">
        <f>'2.1 GENERATORS &amp; BOILERS'!I14</f>
        <v>0</v>
      </c>
      <c r="G19" s="376" t="e">
        <f t="shared" si="1"/>
        <v>#N/A</v>
      </c>
      <c r="H19" s="377">
        <f t="shared" ca="1" si="0"/>
        <v>0</v>
      </c>
      <c r="I19" s="377">
        <f t="shared" ca="1" si="0"/>
        <v>0</v>
      </c>
      <c r="J19" s="377">
        <f t="shared" ca="1" si="0"/>
        <v>0</v>
      </c>
      <c r="K19" s="377">
        <f t="shared" ca="1" si="0"/>
        <v>0</v>
      </c>
      <c r="L19" s="377">
        <f t="shared" ca="1" si="0"/>
        <v>0</v>
      </c>
      <c r="M19" s="378">
        <f t="shared" ca="1" si="0"/>
        <v>0</v>
      </c>
    </row>
    <row r="20" spans="1:13" s="8" customFormat="1" x14ac:dyDescent="0.2">
      <c r="A20" s="337">
        <f>'2.1 GENERATORS &amp; BOILERS'!B15</f>
        <v>0</v>
      </c>
      <c r="B20" s="338">
        <f>'2.1 GENERATORS &amp; BOILERS'!D15</f>
        <v>0</v>
      </c>
      <c r="C20" s="338">
        <f>'2.1 GENERATORS &amp; BOILERS'!E15</f>
        <v>0</v>
      </c>
      <c r="D20" s="338">
        <f>'2.1 GENERATORS &amp; BOILERS'!F15</f>
        <v>0</v>
      </c>
      <c r="E20" s="338">
        <f>'2.1 GENERATORS &amp; BOILERS'!H15</f>
        <v>0</v>
      </c>
      <c r="F20" s="339">
        <f>'2.1 GENERATORS &amp; BOILERS'!I15</f>
        <v>0</v>
      </c>
      <c r="G20" s="376" t="e">
        <f t="shared" si="1"/>
        <v>#N/A</v>
      </c>
      <c r="H20" s="377">
        <f t="shared" ca="1" si="0"/>
        <v>0</v>
      </c>
      <c r="I20" s="377">
        <f t="shared" ca="1" si="0"/>
        <v>0</v>
      </c>
      <c r="J20" s="377">
        <f t="shared" ca="1" si="0"/>
        <v>0</v>
      </c>
      <c r="K20" s="377">
        <f t="shared" ca="1" si="0"/>
        <v>0</v>
      </c>
      <c r="L20" s="377">
        <f t="shared" ca="1" si="0"/>
        <v>0</v>
      </c>
      <c r="M20" s="378">
        <f t="shared" ca="1" si="0"/>
        <v>0</v>
      </c>
    </row>
    <row r="21" spans="1:13" s="8" customFormat="1" x14ac:dyDescent="0.2">
      <c r="A21" s="337">
        <f>'2.1 GENERATORS &amp; BOILERS'!B16</f>
        <v>0</v>
      </c>
      <c r="B21" s="338">
        <f>'2.1 GENERATORS &amp; BOILERS'!D16</f>
        <v>0</v>
      </c>
      <c r="C21" s="338">
        <f>'2.1 GENERATORS &amp; BOILERS'!E16</f>
        <v>0</v>
      </c>
      <c r="D21" s="338">
        <f>'2.1 GENERATORS &amp; BOILERS'!F16</f>
        <v>0</v>
      </c>
      <c r="E21" s="338">
        <f>'2.1 GENERATORS &amp; BOILERS'!H16</f>
        <v>0</v>
      </c>
      <c r="F21" s="339">
        <f>'2.1 GENERATORS &amp; BOILERS'!I16</f>
        <v>0</v>
      </c>
      <c r="G21" s="376" t="e">
        <f t="shared" si="1"/>
        <v>#N/A</v>
      </c>
      <c r="H21" s="377">
        <f t="shared" ca="1" si="0"/>
        <v>0</v>
      </c>
      <c r="I21" s="377">
        <f t="shared" ca="1" si="0"/>
        <v>0</v>
      </c>
      <c r="J21" s="377">
        <f t="shared" ca="1" si="0"/>
        <v>0</v>
      </c>
      <c r="K21" s="377">
        <f t="shared" ca="1" si="0"/>
        <v>0</v>
      </c>
      <c r="L21" s="377">
        <f t="shared" ca="1" si="0"/>
        <v>0</v>
      </c>
      <c r="M21" s="378">
        <f t="shared" ca="1" si="0"/>
        <v>0</v>
      </c>
    </row>
    <row r="22" spans="1:13" s="8" customFormat="1" x14ac:dyDescent="0.2">
      <c r="A22" s="337">
        <f>'2.1 GENERATORS &amp; BOILERS'!B17</f>
        <v>0</v>
      </c>
      <c r="B22" s="338">
        <f>'2.1 GENERATORS &amp; BOILERS'!D17</f>
        <v>0</v>
      </c>
      <c r="C22" s="338">
        <f>'2.1 GENERATORS &amp; BOILERS'!E17</f>
        <v>0</v>
      </c>
      <c r="D22" s="338">
        <f>'2.1 GENERATORS &amp; BOILERS'!F17</f>
        <v>0</v>
      </c>
      <c r="E22" s="338">
        <f>'2.1 GENERATORS &amp; BOILERS'!H17</f>
        <v>0</v>
      </c>
      <c r="F22" s="339">
        <f>'2.1 GENERATORS &amp; BOILERS'!I17</f>
        <v>0</v>
      </c>
      <c r="G22" s="376" t="e">
        <f t="shared" si="1"/>
        <v>#N/A</v>
      </c>
      <c r="H22" s="377">
        <f t="shared" ca="1" si="0"/>
        <v>0</v>
      </c>
      <c r="I22" s="377">
        <f t="shared" ca="1" si="0"/>
        <v>0</v>
      </c>
      <c r="J22" s="377">
        <f t="shared" ca="1" si="0"/>
        <v>0</v>
      </c>
      <c r="K22" s="377">
        <f t="shared" ca="1" si="0"/>
        <v>0</v>
      </c>
      <c r="L22" s="377">
        <f t="shared" ca="1" si="0"/>
        <v>0</v>
      </c>
      <c r="M22" s="378">
        <f t="shared" ca="1" si="0"/>
        <v>0</v>
      </c>
    </row>
    <row r="23" spans="1:13" s="8" customFormat="1" x14ac:dyDescent="0.2">
      <c r="A23" s="337">
        <f>'2.1 GENERATORS &amp; BOILERS'!B18</f>
        <v>0</v>
      </c>
      <c r="B23" s="338">
        <f>'2.1 GENERATORS &amp; BOILERS'!D18</f>
        <v>0</v>
      </c>
      <c r="C23" s="338">
        <f>'2.1 GENERATORS &amp; BOILERS'!E18</f>
        <v>0</v>
      </c>
      <c r="D23" s="338">
        <f>'2.1 GENERATORS &amp; BOILERS'!F18</f>
        <v>0</v>
      </c>
      <c r="E23" s="338">
        <f>'2.1 GENERATORS &amp; BOILERS'!H18</f>
        <v>0</v>
      </c>
      <c r="F23" s="339">
        <f>'2.1 GENERATORS &amp; BOILERS'!I18</f>
        <v>0</v>
      </c>
      <c r="G23" s="376" t="e">
        <f t="shared" si="1"/>
        <v>#N/A</v>
      </c>
      <c r="H23" s="377">
        <f t="shared" ca="1" si="0"/>
        <v>0</v>
      </c>
      <c r="I23" s="377">
        <f t="shared" ca="1" si="0"/>
        <v>0</v>
      </c>
      <c r="J23" s="377">
        <f t="shared" ca="1" si="0"/>
        <v>0</v>
      </c>
      <c r="K23" s="377">
        <f t="shared" ca="1" si="0"/>
        <v>0</v>
      </c>
      <c r="L23" s="377">
        <f t="shared" ca="1" si="0"/>
        <v>0</v>
      </c>
      <c r="M23" s="378">
        <f t="shared" ca="1" si="0"/>
        <v>0</v>
      </c>
    </row>
    <row r="24" spans="1:13" s="8" customFormat="1" x14ac:dyDescent="0.2">
      <c r="A24" s="337">
        <f>'2.1 GENERATORS &amp; BOILERS'!B19</f>
        <v>0</v>
      </c>
      <c r="B24" s="338">
        <f>'2.1 GENERATORS &amp; BOILERS'!D19</f>
        <v>0</v>
      </c>
      <c r="C24" s="338">
        <f>'2.1 GENERATORS &amp; BOILERS'!E19</f>
        <v>0</v>
      </c>
      <c r="D24" s="338">
        <f>'2.1 GENERATORS &amp; BOILERS'!F19</f>
        <v>0</v>
      </c>
      <c r="E24" s="338">
        <f>'2.1 GENERATORS &amp; BOILERS'!H19</f>
        <v>0</v>
      </c>
      <c r="F24" s="339">
        <f>'2.1 GENERATORS &amp; BOILERS'!I19</f>
        <v>0</v>
      </c>
      <c r="G24" s="376" t="e">
        <f t="shared" si="1"/>
        <v>#N/A</v>
      </c>
      <c r="H24" s="377">
        <f t="shared" ca="1" si="0"/>
        <v>0</v>
      </c>
      <c r="I24" s="377">
        <f t="shared" ca="1" si="0"/>
        <v>0</v>
      </c>
      <c r="J24" s="377">
        <f t="shared" ca="1" si="0"/>
        <v>0</v>
      </c>
      <c r="K24" s="377">
        <f t="shared" ca="1" si="0"/>
        <v>0</v>
      </c>
      <c r="L24" s="377">
        <f t="shared" ca="1" si="0"/>
        <v>0</v>
      </c>
      <c r="M24" s="378">
        <f t="shared" ca="1" si="0"/>
        <v>0</v>
      </c>
    </row>
    <row r="25" spans="1:13" s="8" customFormat="1" x14ac:dyDescent="0.2">
      <c r="A25" s="337">
        <f>'2.1 GENERATORS &amp; BOILERS'!B20</f>
        <v>0</v>
      </c>
      <c r="B25" s="338">
        <f>'2.1 GENERATORS &amp; BOILERS'!D20</f>
        <v>0</v>
      </c>
      <c r="C25" s="338">
        <f>'2.1 GENERATORS &amp; BOILERS'!E20</f>
        <v>0</v>
      </c>
      <c r="D25" s="338">
        <f>'2.1 GENERATORS &amp; BOILERS'!F20</f>
        <v>0</v>
      </c>
      <c r="E25" s="338">
        <f>'2.1 GENERATORS &amp; BOILERS'!H20</f>
        <v>0</v>
      </c>
      <c r="F25" s="339">
        <f>'2.1 GENERATORS &amp; BOILERS'!I20</f>
        <v>0</v>
      </c>
      <c r="G25" s="376" t="e">
        <f t="shared" si="1"/>
        <v>#N/A</v>
      </c>
      <c r="H25" s="377">
        <f t="shared" ca="1" si="0"/>
        <v>0</v>
      </c>
      <c r="I25" s="377">
        <f t="shared" ca="1" si="0"/>
        <v>0</v>
      </c>
      <c r="J25" s="377">
        <f t="shared" ca="1" si="0"/>
        <v>0</v>
      </c>
      <c r="K25" s="377">
        <f t="shared" ca="1" si="0"/>
        <v>0</v>
      </c>
      <c r="L25" s="377">
        <f t="shared" ca="1" si="0"/>
        <v>0</v>
      </c>
      <c r="M25" s="378">
        <f t="shared" ca="1" si="0"/>
        <v>0</v>
      </c>
    </row>
    <row r="26" spans="1:13" s="8" customFormat="1" x14ac:dyDescent="0.2">
      <c r="A26" s="337">
        <f>'2.1 GENERATORS &amp; BOILERS'!B21</f>
        <v>0</v>
      </c>
      <c r="B26" s="338">
        <f>'2.1 GENERATORS &amp; BOILERS'!D21</f>
        <v>0</v>
      </c>
      <c r="C26" s="338">
        <f>'2.1 GENERATORS &amp; BOILERS'!E21</f>
        <v>0</v>
      </c>
      <c r="D26" s="338">
        <f>'2.1 GENERATORS &amp; BOILERS'!F21</f>
        <v>0</v>
      </c>
      <c r="E26" s="338">
        <f>'2.1 GENERATORS &amp; BOILERS'!H21</f>
        <v>0</v>
      </c>
      <c r="F26" s="339">
        <f>'2.1 GENERATORS &amp; BOILERS'!I21</f>
        <v>0</v>
      </c>
      <c r="G26" s="376" t="e">
        <f t="shared" si="1"/>
        <v>#N/A</v>
      </c>
      <c r="H26" s="377">
        <f t="shared" ca="1" si="0"/>
        <v>0</v>
      </c>
      <c r="I26" s="377">
        <f t="shared" ca="1" si="0"/>
        <v>0</v>
      </c>
      <c r="J26" s="377">
        <f t="shared" ca="1" si="0"/>
        <v>0</v>
      </c>
      <c r="K26" s="377">
        <f t="shared" ca="1" si="0"/>
        <v>0</v>
      </c>
      <c r="L26" s="377">
        <f t="shared" ca="1" si="0"/>
        <v>0</v>
      </c>
      <c r="M26" s="378">
        <f t="shared" ca="1" si="0"/>
        <v>0</v>
      </c>
    </row>
    <row r="27" spans="1:13" s="8" customFormat="1" x14ac:dyDescent="0.2">
      <c r="A27" s="337">
        <f>'2.1 GENERATORS &amp; BOILERS'!B22</f>
        <v>0</v>
      </c>
      <c r="B27" s="338">
        <f>'2.1 GENERATORS &amp; BOILERS'!D22</f>
        <v>0</v>
      </c>
      <c r="C27" s="338">
        <f>'2.1 GENERATORS &amp; BOILERS'!E22</f>
        <v>0</v>
      </c>
      <c r="D27" s="338">
        <f>'2.1 GENERATORS &amp; BOILERS'!F22</f>
        <v>0</v>
      </c>
      <c r="E27" s="338">
        <f>'2.1 GENERATORS &amp; BOILERS'!H22</f>
        <v>0</v>
      </c>
      <c r="F27" s="339">
        <f>'2.1 GENERATORS &amp; BOILERS'!I22</f>
        <v>0</v>
      </c>
      <c r="G27" s="376" t="e">
        <f t="shared" si="1"/>
        <v>#N/A</v>
      </c>
      <c r="H27" s="377">
        <f t="shared" ca="1" si="0"/>
        <v>0</v>
      </c>
      <c r="I27" s="377">
        <f t="shared" ca="1" si="0"/>
        <v>0</v>
      </c>
      <c r="J27" s="377">
        <f t="shared" ca="1" si="0"/>
        <v>0</v>
      </c>
      <c r="K27" s="377">
        <f t="shared" ca="1" si="0"/>
        <v>0</v>
      </c>
      <c r="L27" s="377">
        <f t="shared" ca="1" si="0"/>
        <v>0</v>
      </c>
      <c r="M27" s="378">
        <f t="shared" ca="1" si="0"/>
        <v>0</v>
      </c>
    </row>
    <row r="28" spans="1:13" s="8" customFormat="1" ht="13.5" thickBot="1" x14ac:dyDescent="0.25">
      <c r="A28" s="340">
        <f>'2.1 GENERATORS &amp; BOILERS'!B23</f>
        <v>0</v>
      </c>
      <c r="B28" s="320">
        <f>'2.1 GENERATORS &amp; BOILERS'!D23</f>
        <v>0</v>
      </c>
      <c r="C28" s="320">
        <f>'2.1 GENERATORS &amp; BOILERS'!E23</f>
        <v>0</v>
      </c>
      <c r="D28" s="320">
        <f>'2.1 GENERATORS &amp; BOILERS'!F23</f>
        <v>0</v>
      </c>
      <c r="E28" s="320">
        <f>'2.1 GENERATORS &amp; BOILERS'!H23</f>
        <v>0</v>
      </c>
      <c r="F28" s="341">
        <f>'2.1 GENERATORS &amp; BOILERS'!I23</f>
        <v>0</v>
      </c>
      <c r="G28" s="379" t="e">
        <f t="shared" si="1"/>
        <v>#N/A</v>
      </c>
      <c r="H28" s="380">
        <f t="shared" ca="1" si="0"/>
        <v>0</v>
      </c>
      <c r="I28" s="380">
        <f t="shared" ca="1" si="0"/>
        <v>0</v>
      </c>
      <c r="J28" s="380">
        <f t="shared" ca="1" si="0"/>
        <v>0</v>
      </c>
      <c r="K28" s="380">
        <f t="shared" ca="1" si="0"/>
        <v>0</v>
      </c>
      <c r="L28" s="380">
        <f t="shared" ca="1" si="0"/>
        <v>0</v>
      </c>
      <c r="M28" s="381">
        <f t="shared" ca="1" si="0"/>
        <v>0</v>
      </c>
    </row>
    <row r="29" spans="1:13" s="8" customFormat="1" ht="13.5" thickBot="1" x14ac:dyDescent="0.25">
      <c r="A29" s="146"/>
      <c r="B29" s="146"/>
      <c r="C29" s="146"/>
      <c r="D29" s="146"/>
      <c r="E29" s="146"/>
      <c r="F29" s="146"/>
    </row>
    <row r="30" spans="1:13" s="8" customFormat="1" ht="16.5" customHeight="1" x14ac:dyDescent="0.2">
      <c r="A30" s="947" t="s">
        <v>543</v>
      </c>
      <c r="B30" s="948"/>
      <c r="C30" s="948"/>
      <c r="D30" s="948"/>
      <c r="E30" s="949"/>
    </row>
    <row r="31" spans="1:13" s="8" customFormat="1" ht="16.5" customHeight="1" thickBot="1" x14ac:dyDescent="0.25">
      <c r="A31" s="487" t="s">
        <v>545</v>
      </c>
      <c r="B31" s="146" t="s">
        <v>715</v>
      </c>
      <c r="C31" s="146" t="s">
        <v>714</v>
      </c>
      <c r="D31" s="146" t="s">
        <v>716</v>
      </c>
      <c r="E31" s="486" t="s">
        <v>721</v>
      </c>
    </row>
    <row r="32" spans="1:13" s="8" customFormat="1" ht="33" customHeight="1" x14ac:dyDescent="0.2">
      <c r="A32" s="1078" t="s">
        <v>101</v>
      </c>
      <c r="B32" s="505" t="s">
        <v>109</v>
      </c>
      <c r="C32" s="505" t="s">
        <v>219</v>
      </c>
      <c r="D32" s="505" t="s">
        <v>220</v>
      </c>
      <c r="E32" s="504" t="s">
        <v>722</v>
      </c>
      <c r="F32" s="124"/>
      <c r="G32" s="124"/>
      <c r="H32" s="124"/>
      <c r="I32" s="124"/>
      <c r="J32" s="124"/>
      <c r="K32" s="124"/>
      <c r="L32" s="124"/>
    </row>
    <row r="33" spans="1:14" s="8" customFormat="1" x14ac:dyDescent="0.2">
      <c r="A33" s="1078"/>
      <c r="B33" s="506" t="s">
        <v>212</v>
      </c>
      <c r="C33" s="506" t="s">
        <v>189</v>
      </c>
      <c r="D33" s="506" t="s">
        <v>189</v>
      </c>
      <c r="E33" s="500" t="s">
        <v>189</v>
      </c>
      <c r="F33" s="124"/>
      <c r="G33" s="124"/>
      <c r="H33" s="124"/>
      <c r="I33" s="124"/>
      <c r="J33" s="124"/>
      <c r="K33" s="124"/>
      <c r="L33" s="124"/>
    </row>
    <row r="34" spans="1:14" s="8" customFormat="1" ht="13.5" thickBot="1" x14ac:dyDescent="0.25">
      <c r="A34" s="1042"/>
      <c r="B34" s="506" t="s">
        <v>195</v>
      </c>
      <c r="C34" s="506" t="s">
        <v>195</v>
      </c>
      <c r="D34" s="506" t="s">
        <v>195</v>
      </c>
      <c r="E34" s="500" t="s">
        <v>195</v>
      </c>
      <c r="F34" s="124"/>
      <c r="G34" s="124"/>
      <c r="H34" s="124"/>
      <c r="I34" s="124"/>
      <c r="J34" s="124"/>
      <c r="K34" s="124"/>
      <c r="L34" s="124"/>
    </row>
    <row r="35" spans="1:14" s="8" customFormat="1" x14ac:dyDescent="0.2">
      <c r="A35" s="501" t="s">
        <v>164</v>
      </c>
      <c r="B35" s="507">
        <v>5.4000000000000002E-7</v>
      </c>
      <c r="C35" s="510">
        <v>2.2000000000000001E-3</v>
      </c>
      <c r="D35" s="516">
        <v>6.9999999999999999E-4</v>
      </c>
      <c r="E35" s="513">
        <v>7.2099999999999996E-4</v>
      </c>
      <c r="F35" s="124"/>
      <c r="G35" s="124"/>
      <c r="H35" s="124"/>
      <c r="I35" s="124"/>
      <c r="J35" s="124"/>
      <c r="K35" s="124"/>
      <c r="L35" s="124"/>
    </row>
    <row r="36" spans="1:14" s="8" customFormat="1" x14ac:dyDescent="0.2">
      <c r="A36" s="502" t="s">
        <v>2</v>
      </c>
      <c r="B36" s="508">
        <v>2.2200000000000001E-2</v>
      </c>
      <c r="C36" s="511">
        <v>3.1E-2</v>
      </c>
      <c r="D36" s="517">
        <v>2.4E-2</v>
      </c>
      <c r="E36" s="514">
        <v>1.0999999999999999E-2</v>
      </c>
      <c r="F36" s="124"/>
      <c r="G36" s="124"/>
      <c r="H36" s="124"/>
      <c r="I36" s="124"/>
      <c r="J36" s="124"/>
      <c r="K36" s="124"/>
      <c r="L36" s="124"/>
    </row>
    <row r="37" spans="1:14" s="8" customFormat="1" x14ac:dyDescent="0.2">
      <c r="A37" s="502" t="s">
        <v>0</v>
      </c>
      <c r="B37" s="508">
        <v>4.0999999999999997E-6</v>
      </c>
      <c r="C37" s="511">
        <v>1.2099999999999999E-5</v>
      </c>
      <c r="D37" s="517">
        <v>1.2099999999999999E-5</v>
      </c>
      <c r="E37" s="514">
        <v>5.9100000000000005E-4</v>
      </c>
      <c r="F37" s="124"/>
      <c r="G37" s="124"/>
      <c r="H37" s="124"/>
      <c r="I37" s="124"/>
      <c r="J37" s="124"/>
      <c r="K37" s="124"/>
      <c r="L37" s="124"/>
    </row>
    <row r="38" spans="1:14" s="8" customFormat="1" x14ac:dyDescent="0.2">
      <c r="A38" s="502" t="s">
        <v>3</v>
      </c>
      <c r="B38" s="508">
        <v>8.2600000000000002E-4</v>
      </c>
      <c r="C38" s="511">
        <v>2.47E-3</v>
      </c>
      <c r="D38" s="517">
        <v>7.0500000000000001E-4</v>
      </c>
      <c r="E38" s="514">
        <v>1.4999999999999999E-2</v>
      </c>
      <c r="F38" s="124"/>
      <c r="G38" s="124"/>
      <c r="H38" s="124"/>
      <c r="I38" s="124"/>
      <c r="J38" s="124"/>
      <c r="K38" s="124"/>
      <c r="L38" s="124"/>
    </row>
    <row r="39" spans="1:14" s="8" customFormat="1" ht="13.5" thickBot="1" x14ac:dyDescent="0.25">
      <c r="A39" s="503" t="s">
        <v>1</v>
      </c>
      <c r="B39" s="509">
        <v>8.2600000000000002E-4</v>
      </c>
      <c r="C39" s="512">
        <v>6.6800000000000002E-3</v>
      </c>
      <c r="D39" s="518">
        <v>5.4999999999999997E-3</v>
      </c>
      <c r="E39" s="515">
        <v>6.96E-3</v>
      </c>
      <c r="F39" s="124"/>
      <c r="G39" s="124"/>
      <c r="H39" s="124"/>
      <c r="I39" s="124"/>
      <c r="J39" s="124"/>
      <c r="K39" s="124"/>
      <c r="L39" s="124"/>
    </row>
    <row r="40" spans="1:14" s="8" customFormat="1" ht="13.5" thickBot="1" x14ac:dyDescent="0.25">
      <c r="A40" s="147"/>
    </row>
    <row r="41" spans="1:14" ht="15" x14ac:dyDescent="0.25">
      <c r="A41" s="1022" t="s">
        <v>221</v>
      </c>
      <c r="B41" s="1023"/>
      <c r="C41" s="1023"/>
      <c r="D41" s="1023"/>
      <c r="E41" s="1023"/>
      <c r="F41" s="1023"/>
      <c r="G41" s="1023"/>
      <c r="H41" s="1023"/>
      <c r="I41" s="1024"/>
    </row>
    <row r="42" spans="1:14" ht="15" thickBot="1" x14ac:dyDescent="0.3">
      <c r="A42" s="19" t="s">
        <v>252</v>
      </c>
      <c r="B42" s="20" t="s">
        <v>253</v>
      </c>
      <c r="C42" s="20" t="s">
        <v>2</v>
      </c>
      <c r="D42" s="20" t="s">
        <v>0</v>
      </c>
      <c r="E42" s="20" t="s">
        <v>3</v>
      </c>
      <c r="F42" s="20" t="s">
        <v>1</v>
      </c>
      <c r="G42" s="20" t="s">
        <v>51</v>
      </c>
      <c r="H42" s="20" t="s">
        <v>50</v>
      </c>
      <c r="I42" s="21" t="s">
        <v>254</v>
      </c>
    </row>
    <row r="43" spans="1:14" ht="29.25" customHeight="1" thickBot="1" x14ac:dyDescent="0.25">
      <c r="A43" s="148">
        <f ca="1">SUM(H14:H28)</f>
        <v>0</v>
      </c>
      <c r="B43" s="148">
        <f t="shared" ref="B43:G43" ca="1" si="2">SUM(H14:H28)</f>
        <v>0</v>
      </c>
      <c r="C43" s="148">
        <f t="shared" ca="1" si="2"/>
        <v>0</v>
      </c>
      <c r="D43" s="148">
        <f t="shared" ca="1" si="2"/>
        <v>0</v>
      </c>
      <c r="E43" s="148">
        <f t="shared" ca="1" si="2"/>
        <v>0</v>
      </c>
      <c r="F43" s="148">
        <f t="shared" ca="1" si="2"/>
        <v>0</v>
      </c>
      <c r="G43" s="148">
        <f t="shared" ca="1" si="2"/>
        <v>0</v>
      </c>
      <c r="H43" s="314" t="s">
        <v>166</v>
      </c>
      <c r="I43" s="314" t="s">
        <v>166</v>
      </c>
    </row>
    <row r="44" spans="1:14" x14ac:dyDescent="0.2">
      <c r="A44" s="284"/>
      <c r="B44" s="149"/>
      <c r="C44" s="150"/>
      <c r="D44" s="149"/>
      <c r="E44" s="151"/>
      <c r="F44" s="149"/>
      <c r="G44" s="151"/>
      <c r="H44" s="116"/>
      <c r="I44" s="116"/>
    </row>
    <row r="45" spans="1:14" s="132" customFormat="1" ht="18" x14ac:dyDescent="0.25">
      <c r="A45" s="374" t="s">
        <v>516</v>
      </c>
      <c r="B45" s="152"/>
      <c r="C45" s="153"/>
      <c r="D45" s="153"/>
      <c r="E45" s="153"/>
      <c r="F45" s="153"/>
      <c r="G45" s="153"/>
      <c r="H45" s="153"/>
      <c r="I45" s="154"/>
      <c r="J45" s="154"/>
      <c r="K45" s="155"/>
      <c r="L45" s="156"/>
      <c r="M45" s="142"/>
    </row>
    <row r="46" spans="1:14" s="138" customFormat="1" ht="13.5" thickBot="1" x14ac:dyDescent="0.25">
      <c r="A46" s="448"/>
      <c r="B46" s="448"/>
      <c r="C46" s="448"/>
      <c r="D46" s="448"/>
      <c r="E46" s="448"/>
      <c r="F46" s="448"/>
      <c r="G46" s="448"/>
      <c r="K46" s="116"/>
      <c r="L46" s="116"/>
    </row>
    <row r="47" spans="1:14" s="138" customFormat="1" ht="26.25" thickBot="1" x14ac:dyDescent="0.25">
      <c r="A47" s="206" t="str">
        <f>'2.1 GENERATORS &amp; BOILERS'!B24</f>
        <v>Equipment Description</v>
      </c>
      <c r="B47" s="207" t="str">
        <f>'2.1 GENERATORS &amp; BOILERS'!D24</f>
        <v>Equipment ID</v>
      </c>
      <c r="C47" s="207" t="str">
        <f>'2.1 GENERATORS &amp; BOILERS'!E24</f>
        <v>ATO#</v>
      </c>
      <c r="D47" s="207" t="str">
        <f>'2.1 GENERATORS &amp; BOILERS'!F24</f>
        <v>Fuel Type</v>
      </c>
      <c r="E47" s="207" t="str">
        <f>'2.1 GENERATORS &amp; BOILERS'!H24</f>
        <v>Rated Capacity (MMbtu/hr)</v>
      </c>
      <c r="F47" s="208" t="str">
        <f>'2.1 GENERATORS &amp; BOILERS'!I24</f>
        <v>Actual Hours Operated</v>
      </c>
      <c r="G47" s="144" t="s">
        <v>545</v>
      </c>
      <c r="H47" s="145" t="s">
        <v>164</v>
      </c>
      <c r="I47" s="145" t="s">
        <v>546</v>
      </c>
      <c r="J47" s="145" t="s">
        <v>2</v>
      </c>
      <c r="K47" s="145" t="s">
        <v>0</v>
      </c>
      <c r="L47" s="145" t="s">
        <v>3</v>
      </c>
      <c r="M47" s="145" t="s">
        <v>1</v>
      </c>
      <c r="N47" s="375" t="s">
        <v>544</v>
      </c>
    </row>
    <row r="48" spans="1:14" s="138" customFormat="1" x14ac:dyDescent="0.2">
      <c r="A48" s="329">
        <f>'2.1 GENERATORS &amp; BOILERS'!B26</f>
        <v>0</v>
      </c>
      <c r="B48" s="330">
        <f>'2.1 GENERATORS &amp; BOILERS'!D26</f>
        <v>0</v>
      </c>
      <c r="C48" s="330">
        <f>'2.1 GENERATORS &amp; BOILERS'!E26</f>
        <v>0</v>
      </c>
      <c r="D48" s="330">
        <f>'2.1 GENERATORS &amp; BOILERS'!F26</f>
        <v>0</v>
      </c>
      <c r="E48" s="330">
        <f>'2.1 GENERATORS &amp; BOILERS'!H26</f>
        <v>0</v>
      </c>
      <c r="F48" s="331">
        <f>'2.1 GENERATORS &amp; BOILERS'!I26</f>
        <v>0</v>
      </c>
      <c r="G48" s="483" t="e">
        <f>IF(D48="NATURAL GAS/LPG","C",IF(D48="DIESEL","B",IF(D48="PROPANE","D",NA())))</f>
        <v>#N/A</v>
      </c>
      <c r="H48" s="484">
        <f t="shared" ref="H48:N62" ca="1" si="3">IFERROR($E48*$F48*INDIRECT($G48&amp;ROW($A$69)+COLUMN(H48)-8)/2000,0)</f>
        <v>0</v>
      </c>
      <c r="I48" s="484">
        <f t="shared" ca="1" si="3"/>
        <v>0</v>
      </c>
      <c r="J48" s="484">
        <f t="shared" ca="1" si="3"/>
        <v>0</v>
      </c>
      <c r="K48" s="484">
        <f t="shared" ca="1" si="3"/>
        <v>0</v>
      </c>
      <c r="L48" s="484">
        <f t="shared" ca="1" si="3"/>
        <v>0</v>
      </c>
      <c r="M48" s="484">
        <f t="shared" ca="1" si="3"/>
        <v>0</v>
      </c>
      <c r="N48" s="485">
        <f t="shared" ca="1" si="3"/>
        <v>0</v>
      </c>
    </row>
    <row r="49" spans="1:14" s="138" customFormat="1" x14ac:dyDescent="0.2">
      <c r="A49" s="329">
        <f>'2.1 GENERATORS &amp; BOILERS'!B27</f>
        <v>0</v>
      </c>
      <c r="B49" s="330">
        <f>'2.1 GENERATORS &amp; BOILERS'!D27</f>
        <v>0</v>
      </c>
      <c r="C49" s="330">
        <f>'2.1 GENERATORS &amp; BOILERS'!E27</f>
        <v>0</v>
      </c>
      <c r="D49" s="330">
        <f>'2.1 GENERATORS &amp; BOILERS'!F27</f>
        <v>0</v>
      </c>
      <c r="E49" s="330">
        <f>'2.1 GENERATORS &amp; BOILERS'!H27</f>
        <v>0</v>
      </c>
      <c r="F49" s="331">
        <f>'2.1 GENERATORS &amp; BOILERS'!I27</f>
        <v>0</v>
      </c>
      <c r="G49" s="376" t="e">
        <f>IF(D49="NATURAL GAS/LPG","C",IF(D49="DIESEL","B",IF(D49="PROPANE","D",NA())))</f>
        <v>#N/A</v>
      </c>
      <c r="H49" s="377">
        <f t="shared" ca="1" si="3"/>
        <v>0</v>
      </c>
      <c r="I49" s="377">
        <f t="shared" ca="1" si="3"/>
        <v>0</v>
      </c>
      <c r="J49" s="377">
        <f t="shared" ca="1" si="3"/>
        <v>0</v>
      </c>
      <c r="K49" s="377">
        <f t="shared" ca="1" si="3"/>
        <v>0</v>
      </c>
      <c r="L49" s="377">
        <f t="shared" ca="1" si="3"/>
        <v>0</v>
      </c>
      <c r="M49" s="377">
        <f t="shared" ca="1" si="3"/>
        <v>0</v>
      </c>
      <c r="N49" s="378">
        <f t="shared" ca="1" si="3"/>
        <v>0</v>
      </c>
    </row>
    <row r="50" spans="1:14" s="138" customFormat="1" x14ac:dyDescent="0.2">
      <c r="A50" s="329">
        <f>'2.1 GENERATORS &amp; BOILERS'!B28</f>
        <v>0</v>
      </c>
      <c r="B50" s="330">
        <f>'2.1 GENERATORS &amp; BOILERS'!D28</f>
        <v>0</v>
      </c>
      <c r="C50" s="330">
        <f>'2.1 GENERATORS &amp; BOILERS'!E28</f>
        <v>0</v>
      </c>
      <c r="D50" s="330">
        <f>'2.1 GENERATORS &amp; BOILERS'!F28</f>
        <v>0</v>
      </c>
      <c r="E50" s="330">
        <f>'2.1 GENERATORS &amp; BOILERS'!H28</f>
        <v>0</v>
      </c>
      <c r="F50" s="331">
        <f>'2.1 GENERATORS &amp; BOILERS'!I28</f>
        <v>0</v>
      </c>
      <c r="G50" s="376" t="e">
        <f t="shared" ref="G50:G62" si="4">IF(D50="NATURAL GAS/LPG","C",IF(D50="DIESEL","B",IF(D50="PROPANE","D",NA())))</f>
        <v>#N/A</v>
      </c>
      <c r="H50" s="377">
        <f t="shared" ca="1" si="3"/>
        <v>0</v>
      </c>
      <c r="I50" s="377">
        <f t="shared" ca="1" si="3"/>
        <v>0</v>
      </c>
      <c r="J50" s="377">
        <f t="shared" ca="1" si="3"/>
        <v>0</v>
      </c>
      <c r="K50" s="377">
        <f t="shared" ca="1" si="3"/>
        <v>0</v>
      </c>
      <c r="L50" s="377">
        <f t="shared" ca="1" si="3"/>
        <v>0</v>
      </c>
      <c r="M50" s="377">
        <f t="shared" ca="1" si="3"/>
        <v>0</v>
      </c>
      <c r="N50" s="378">
        <f t="shared" ca="1" si="3"/>
        <v>0</v>
      </c>
    </row>
    <row r="51" spans="1:14" s="138" customFormat="1" x14ac:dyDescent="0.2">
      <c r="A51" s="329">
        <f>'2.1 GENERATORS &amp; BOILERS'!B29</f>
        <v>0</v>
      </c>
      <c r="B51" s="330">
        <f>'2.1 GENERATORS &amp; BOILERS'!D29</f>
        <v>0</v>
      </c>
      <c r="C51" s="330">
        <f>'2.1 GENERATORS &amp; BOILERS'!E29</f>
        <v>0</v>
      </c>
      <c r="D51" s="330">
        <f>'2.1 GENERATORS &amp; BOILERS'!F29</f>
        <v>0</v>
      </c>
      <c r="E51" s="330">
        <f>'2.1 GENERATORS &amp; BOILERS'!H29</f>
        <v>0</v>
      </c>
      <c r="F51" s="331">
        <f>'2.1 GENERATORS &amp; BOILERS'!I29</f>
        <v>0</v>
      </c>
      <c r="G51" s="376" t="e">
        <f t="shared" si="4"/>
        <v>#N/A</v>
      </c>
      <c r="H51" s="377">
        <f t="shared" ca="1" si="3"/>
        <v>0</v>
      </c>
      <c r="I51" s="377">
        <f t="shared" ca="1" si="3"/>
        <v>0</v>
      </c>
      <c r="J51" s="377">
        <f t="shared" ca="1" si="3"/>
        <v>0</v>
      </c>
      <c r="K51" s="377">
        <f t="shared" ca="1" si="3"/>
        <v>0</v>
      </c>
      <c r="L51" s="377">
        <f t="shared" ca="1" si="3"/>
        <v>0</v>
      </c>
      <c r="M51" s="377">
        <f t="shared" ca="1" si="3"/>
        <v>0</v>
      </c>
      <c r="N51" s="378">
        <f t="shared" ca="1" si="3"/>
        <v>0</v>
      </c>
    </row>
    <row r="52" spans="1:14" s="138" customFormat="1" x14ac:dyDescent="0.2">
      <c r="A52" s="329">
        <f>'2.1 GENERATORS &amp; BOILERS'!B30</f>
        <v>0</v>
      </c>
      <c r="B52" s="330">
        <f>'2.1 GENERATORS &amp; BOILERS'!D30</f>
        <v>0</v>
      </c>
      <c r="C52" s="330">
        <f>'2.1 GENERATORS &amp; BOILERS'!E30</f>
        <v>0</v>
      </c>
      <c r="D52" s="330">
        <f>'2.1 GENERATORS &amp; BOILERS'!F30</f>
        <v>0</v>
      </c>
      <c r="E52" s="330">
        <f>'2.1 GENERATORS &amp; BOILERS'!H30</f>
        <v>0</v>
      </c>
      <c r="F52" s="331">
        <f>'2.1 GENERATORS &amp; BOILERS'!I30</f>
        <v>0</v>
      </c>
      <c r="G52" s="376" t="e">
        <f t="shared" si="4"/>
        <v>#N/A</v>
      </c>
      <c r="H52" s="377">
        <f t="shared" ca="1" si="3"/>
        <v>0</v>
      </c>
      <c r="I52" s="377">
        <f t="shared" ca="1" si="3"/>
        <v>0</v>
      </c>
      <c r="J52" s="377">
        <f t="shared" ca="1" si="3"/>
        <v>0</v>
      </c>
      <c r="K52" s="377">
        <f t="shared" ca="1" si="3"/>
        <v>0</v>
      </c>
      <c r="L52" s="377">
        <f t="shared" ca="1" si="3"/>
        <v>0</v>
      </c>
      <c r="M52" s="377">
        <f t="shared" ca="1" si="3"/>
        <v>0</v>
      </c>
      <c r="N52" s="378">
        <f t="shared" ca="1" si="3"/>
        <v>0</v>
      </c>
    </row>
    <row r="53" spans="1:14" s="138" customFormat="1" x14ac:dyDescent="0.2">
      <c r="A53" s="329">
        <f>'2.1 GENERATORS &amp; BOILERS'!B31</f>
        <v>0</v>
      </c>
      <c r="B53" s="330">
        <f>'2.1 GENERATORS &amp; BOILERS'!D31</f>
        <v>0</v>
      </c>
      <c r="C53" s="330">
        <f>'2.1 GENERATORS &amp; BOILERS'!E31</f>
        <v>0</v>
      </c>
      <c r="D53" s="330">
        <f>'2.1 GENERATORS &amp; BOILERS'!F31</f>
        <v>0</v>
      </c>
      <c r="E53" s="330">
        <f>'2.1 GENERATORS &amp; BOILERS'!H31</f>
        <v>0</v>
      </c>
      <c r="F53" s="331">
        <f>'2.1 GENERATORS &amp; BOILERS'!I31</f>
        <v>0</v>
      </c>
      <c r="G53" s="376" t="e">
        <f t="shared" si="4"/>
        <v>#N/A</v>
      </c>
      <c r="H53" s="377">
        <f t="shared" ca="1" si="3"/>
        <v>0</v>
      </c>
      <c r="I53" s="377">
        <f t="shared" ca="1" si="3"/>
        <v>0</v>
      </c>
      <c r="J53" s="377">
        <f t="shared" ca="1" si="3"/>
        <v>0</v>
      </c>
      <c r="K53" s="377">
        <f t="shared" ca="1" si="3"/>
        <v>0</v>
      </c>
      <c r="L53" s="377">
        <f t="shared" ca="1" si="3"/>
        <v>0</v>
      </c>
      <c r="M53" s="377">
        <f t="shared" ca="1" si="3"/>
        <v>0</v>
      </c>
      <c r="N53" s="378">
        <f t="shared" ca="1" si="3"/>
        <v>0</v>
      </c>
    </row>
    <row r="54" spans="1:14" s="138" customFormat="1" x14ac:dyDescent="0.2">
      <c r="A54" s="329">
        <f>'2.1 GENERATORS &amp; BOILERS'!B32</f>
        <v>0</v>
      </c>
      <c r="B54" s="330">
        <f>'2.1 GENERATORS &amp; BOILERS'!D32</f>
        <v>0</v>
      </c>
      <c r="C54" s="330">
        <f>'2.1 GENERATORS &amp; BOILERS'!E32</f>
        <v>0</v>
      </c>
      <c r="D54" s="330">
        <f>'2.1 GENERATORS &amp; BOILERS'!F32</f>
        <v>0</v>
      </c>
      <c r="E54" s="330">
        <f>'2.1 GENERATORS &amp; BOILERS'!H32</f>
        <v>0</v>
      </c>
      <c r="F54" s="331">
        <f>'2.1 GENERATORS &amp; BOILERS'!I32</f>
        <v>0</v>
      </c>
      <c r="G54" s="376" t="e">
        <f t="shared" si="4"/>
        <v>#N/A</v>
      </c>
      <c r="H54" s="377">
        <f t="shared" ca="1" si="3"/>
        <v>0</v>
      </c>
      <c r="I54" s="377">
        <f t="shared" ca="1" si="3"/>
        <v>0</v>
      </c>
      <c r="J54" s="377">
        <f t="shared" ca="1" si="3"/>
        <v>0</v>
      </c>
      <c r="K54" s="377">
        <f t="shared" ca="1" si="3"/>
        <v>0</v>
      </c>
      <c r="L54" s="377">
        <f t="shared" ca="1" si="3"/>
        <v>0</v>
      </c>
      <c r="M54" s="377">
        <f t="shared" ca="1" si="3"/>
        <v>0</v>
      </c>
      <c r="N54" s="378">
        <f t="shared" ca="1" si="3"/>
        <v>0</v>
      </c>
    </row>
    <row r="55" spans="1:14" s="138" customFormat="1" x14ac:dyDescent="0.2">
      <c r="A55" s="329">
        <f>'2.1 GENERATORS &amp; BOILERS'!B33</f>
        <v>0</v>
      </c>
      <c r="B55" s="330">
        <f>'2.1 GENERATORS &amp; BOILERS'!D33</f>
        <v>0</v>
      </c>
      <c r="C55" s="330">
        <f>'2.1 GENERATORS &amp; BOILERS'!E33</f>
        <v>0</v>
      </c>
      <c r="D55" s="330">
        <f>'2.1 GENERATORS &amp; BOILERS'!F33</f>
        <v>0</v>
      </c>
      <c r="E55" s="330">
        <f>'2.1 GENERATORS &amp; BOILERS'!H33</f>
        <v>0</v>
      </c>
      <c r="F55" s="331">
        <f>'2.1 GENERATORS &amp; BOILERS'!I33</f>
        <v>0</v>
      </c>
      <c r="G55" s="376" t="e">
        <f t="shared" si="4"/>
        <v>#N/A</v>
      </c>
      <c r="H55" s="377">
        <f t="shared" ca="1" si="3"/>
        <v>0</v>
      </c>
      <c r="I55" s="377">
        <f t="shared" ca="1" si="3"/>
        <v>0</v>
      </c>
      <c r="J55" s="377">
        <f t="shared" ca="1" si="3"/>
        <v>0</v>
      </c>
      <c r="K55" s="377">
        <f t="shared" ca="1" si="3"/>
        <v>0</v>
      </c>
      <c r="L55" s="377">
        <f t="shared" ca="1" si="3"/>
        <v>0</v>
      </c>
      <c r="M55" s="377">
        <f t="shared" ca="1" si="3"/>
        <v>0</v>
      </c>
      <c r="N55" s="378">
        <f t="shared" ca="1" si="3"/>
        <v>0</v>
      </c>
    </row>
    <row r="56" spans="1:14" s="138" customFormat="1" x14ac:dyDescent="0.2">
      <c r="A56" s="329">
        <f>'2.1 GENERATORS &amp; BOILERS'!B34</f>
        <v>0</v>
      </c>
      <c r="B56" s="330">
        <f>'2.1 GENERATORS &amp; BOILERS'!D34</f>
        <v>0</v>
      </c>
      <c r="C56" s="330">
        <f>'2.1 GENERATORS &amp; BOILERS'!E34</f>
        <v>0</v>
      </c>
      <c r="D56" s="330">
        <f>'2.1 GENERATORS &amp; BOILERS'!F34</f>
        <v>0</v>
      </c>
      <c r="E56" s="330">
        <f>'2.1 GENERATORS &amp; BOILERS'!H34</f>
        <v>0</v>
      </c>
      <c r="F56" s="331">
        <f>'2.1 GENERATORS &amp; BOILERS'!I34</f>
        <v>0</v>
      </c>
      <c r="G56" s="376" t="e">
        <f t="shared" si="4"/>
        <v>#N/A</v>
      </c>
      <c r="H56" s="377">
        <f t="shared" ca="1" si="3"/>
        <v>0</v>
      </c>
      <c r="I56" s="377">
        <f t="shared" ca="1" si="3"/>
        <v>0</v>
      </c>
      <c r="J56" s="377">
        <f t="shared" ca="1" si="3"/>
        <v>0</v>
      </c>
      <c r="K56" s="377">
        <f t="shared" ca="1" si="3"/>
        <v>0</v>
      </c>
      <c r="L56" s="377">
        <f t="shared" ca="1" si="3"/>
        <v>0</v>
      </c>
      <c r="M56" s="377">
        <f t="shared" ca="1" si="3"/>
        <v>0</v>
      </c>
      <c r="N56" s="378">
        <f t="shared" ca="1" si="3"/>
        <v>0</v>
      </c>
    </row>
    <row r="57" spans="1:14" s="138" customFormat="1" x14ac:dyDescent="0.2">
      <c r="A57" s="329">
        <f>'2.1 GENERATORS &amp; BOILERS'!B35</f>
        <v>0</v>
      </c>
      <c r="B57" s="330">
        <f>'2.1 GENERATORS &amp; BOILERS'!D35</f>
        <v>0</v>
      </c>
      <c r="C57" s="330">
        <f>'2.1 GENERATORS &amp; BOILERS'!E35</f>
        <v>0</v>
      </c>
      <c r="D57" s="330">
        <f>'2.1 GENERATORS &amp; BOILERS'!F35</f>
        <v>0</v>
      </c>
      <c r="E57" s="330">
        <f>'2.1 GENERATORS &amp; BOILERS'!H35</f>
        <v>0</v>
      </c>
      <c r="F57" s="331">
        <f>'2.1 GENERATORS &amp; BOILERS'!I35</f>
        <v>0</v>
      </c>
      <c r="G57" s="376" t="e">
        <f t="shared" si="4"/>
        <v>#N/A</v>
      </c>
      <c r="H57" s="377">
        <f t="shared" ca="1" si="3"/>
        <v>0</v>
      </c>
      <c r="I57" s="377">
        <f t="shared" ca="1" si="3"/>
        <v>0</v>
      </c>
      <c r="J57" s="377">
        <f t="shared" ca="1" si="3"/>
        <v>0</v>
      </c>
      <c r="K57" s="377">
        <f t="shared" ca="1" si="3"/>
        <v>0</v>
      </c>
      <c r="L57" s="377">
        <f t="shared" ca="1" si="3"/>
        <v>0</v>
      </c>
      <c r="M57" s="377">
        <f t="shared" ca="1" si="3"/>
        <v>0</v>
      </c>
      <c r="N57" s="378">
        <f t="shared" ca="1" si="3"/>
        <v>0</v>
      </c>
    </row>
    <row r="58" spans="1:14" s="138" customFormat="1" x14ac:dyDescent="0.2">
      <c r="A58" s="329">
        <f>'2.1 GENERATORS &amp; BOILERS'!B36</f>
        <v>0</v>
      </c>
      <c r="B58" s="330">
        <f>'2.1 GENERATORS &amp; BOILERS'!D36</f>
        <v>0</v>
      </c>
      <c r="C58" s="330">
        <f>'2.1 GENERATORS &amp; BOILERS'!E36</f>
        <v>0</v>
      </c>
      <c r="D58" s="330">
        <f>'2.1 GENERATORS &amp; BOILERS'!F36</f>
        <v>0</v>
      </c>
      <c r="E58" s="330">
        <f>'2.1 GENERATORS &amp; BOILERS'!H36</f>
        <v>0</v>
      </c>
      <c r="F58" s="331">
        <f>'2.1 GENERATORS &amp; BOILERS'!I36</f>
        <v>0</v>
      </c>
      <c r="G58" s="376" t="e">
        <f t="shared" si="4"/>
        <v>#N/A</v>
      </c>
      <c r="H58" s="377">
        <f t="shared" ca="1" si="3"/>
        <v>0</v>
      </c>
      <c r="I58" s="377">
        <f t="shared" ca="1" si="3"/>
        <v>0</v>
      </c>
      <c r="J58" s="377">
        <f t="shared" ca="1" si="3"/>
        <v>0</v>
      </c>
      <c r="K58" s="377">
        <f t="shared" ca="1" si="3"/>
        <v>0</v>
      </c>
      <c r="L58" s="377">
        <f t="shared" ca="1" si="3"/>
        <v>0</v>
      </c>
      <c r="M58" s="377">
        <f t="shared" ca="1" si="3"/>
        <v>0</v>
      </c>
      <c r="N58" s="378">
        <f t="shared" ca="1" si="3"/>
        <v>0</v>
      </c>
    </row>
    <row r="59" spans="1:14" s="138" customFormat="1" x14ac:dyDescent="0.2">
      <c r="A59" s="329">
        <f>'2.1 GENERATORS &amp; BOILERS'!B37</f>
        <v>0</v>
      </c>
      <c r="B59" s="330">
        <f>'2.1 GENERATORS &amp; BOILERS'!D37</f>
        <v>0</v>
      </c>
      <c r="C59" s="330">
        <f>'2.1 GENERATORS &amp; BOILERS'!E37</f>
        <v>0</v>
      </c>
      <c r="D59" s="330">
        <f>'2.1 GENERATORS &amp; BOILERS'!F37</f>
        <v>0</v>
      </c>
      <c r="E59" s="330">
        <f>'2.1 GENERATORS &amp; BOILERS'!H37</f>
        <v>0</v>
      </c>
      <c r="F59" s="331">
        <f>'2.1 GENERATORS &amp; BOILERS'!I37</f>
        <v>0</v>
      </c>
      <c r="G59" s="376" t="e">
        <f t="shared" si="4"/>
        <v>#N/A</v>
      </c>
      <c r="H59" s="377">
        <f t="shared" ca="1" si="3"/>
        <v>0</v>
      </c>
      <c r="I59" s="377">
        <f t="shared" ca="1" si="3"/>
        <v>0</v>
      </c>
      <c r="J59" s="377">
        <f t="shared" ca="1" si="3"/>
        <v>0</v>
      </c>
      <c r="K59" s="377">
        <f t="shared" ca="1" si="3"/>
        <v>0</v>
      </c>
      <c r="L59" s="377">
        <f t="shared" ca="1" si="3"/>
        <v>0</v>
      </c>
      <c r="M59" s="377">
        <f t="shared" ca="1" si="3"/>
        <v>0</v>
      </c>
      <c r="N59" s="378">
        <f t="shared" ca="1" si="3"/>
        <v>0</v>
      </c>
    </row>
    <row r="60" spans="1:14" s="138" customFormat="1" x14ac:dyDescent="0.2">
      <c r="A60" s="329">
        <f>'2.1 GENERATORS &amp; BOILERS'!B38</f>
        <v>0</v>
      </c>
      <c r="B60" s="330">
        <f>'2.1 GENERATORS &amp; BOILERS'!D38</f>
        <v>0</v>
      </c>
      <c r="C60" s="330">
        <f>'2.1 GENERATORS &amp; BOILERS'!E38</f>
        <v>0</v>
      </c>
      <c r="D60" s="330">
        <f>'2.1 GENERATORS &amp; BOILERS'!F38</f>
        <v>0</v>
      </c>
      <c r="E60" s="330">
        <f>'2.1 GENERATORS &amp; BOILERS'!H38</f>
        <v>0</v>
      </c>
      <c r="F60" s="331">
        <f>'2.1 GENERATORS &amp; BOILERS'!I38</f>
        <v>0</v>
      </c>
      <c r="G60" s="376" t="e">
        <f t="shared" si="4"/>
        <v>#N/A</v>
      </c>
      <c r="H60" s="377">
        <f t="shared" ca="1" si="3"/>
        <v>0</v>
      </c>
      <c r="I60" s="377">
        <f t="shared" ca="1" si="3"/>
        <v>0</v>
      </c>
      <c r="J60" s="377">
        <f t="shared" ca="1" si="3"/>
        <v>0</v>
      </c>
      <c r="K60" s="377">
        <f t="shared" ca="1" si="3"/>
        <v>0</v>
      </c>
      <c r="L60" s="377">
        <f t="shared" ca="1" si="3"/>
        <v>0</v>
      </c>
      <c r="M60" s="377">
        <f t="shared" ca="1" si="3"/>
        <v>0</v>
      </c>
      <c r="N60" s="378">
        <f t="shared" ca="1" si="3"/>
        <v>0</v>
      </c>
    </row>
    <row r="61" spans="1:14" s="138" customFormat="1" x14ac:dyDescent="0.2">
      <c r="A61" s="329">
        <f>'2.1 GENERATORS &amp; BOILERS'!B39</f>
        <v>0</v>
      </c>
      <c r="B61" s="330">
        <f>'2.1 GENERATORS &amp; BOILERS'!D39</f>
        <v>0</v>
      </c>
      <c r="C61" s="330">
        <f>'2.1 GENERATORS &amp; BOILERS'!E39</f>
        <v>0</v>
      </c>
      <c r="D61" s="330">
        <f>'2.1 GENERATORS &amp; BOILERS'!F39</f>
        <v>0</v>
      </c>
      <c r="E61" s="330">
        <f>'2.1 GENERATORS &amp; BOILERS'!H39</f>
        <v>0</v>
      </c>
      <c r="F61" s="331">
        <f>'2.1 GENERATORS &amp; BOILERS'!I39</f>
        <v>0</v>
      </c>
      <c r="G61" s="376" t="e">
        <f t="shared" si="4"/>
        <v>#N/A</v>
      </c>
      <c r="H61" s="377">
        <f t="shared" ca="1" si="3"/>
        <v>0</v>
      </c>
      <c r="I61" s="377">
        <f t="shared" ca="1" si="3"/>
        <v>0</v>
      </c>
      <c r="J61" s="377">
        <f t="shared" ca="1" si="3"/>
        <v>0</v>
      </c>
      <c r="K61" s="377">
        <f t="shared" ca="1" si="3"/>
        <v>0</v>
      </c>
      <c r="L61" s="377">
        <f t="shared" ca="1" si="3"/>
        <v>0</v>
      </c>
      <c r="M61" s="377">
        <f t="shared" ca="1" si="3"/>
        <v>0</v>
      </c>
      <c r="N61" s="378">
        <f t="shared" ca="1" si="3"/>
        <v>0</v>
      </c>
    </row>
    <row r="62" spans="1:14" s="138" customFormat="1" ht="13.5" thickBot="1" x14ac:dyDescent="0.25">
      <c r="A62" s="332">
        <f>'2.1 GENERATORS &amp; BOILERS'!B40</f>
        <v>0</v>
      </c>
      <c r="B62" s="333">
        <f>'2.1 GENERATORS &amp; BOILERS'!D40</f>
        <v>0</v>
      </c>
      <c r="C62" s="333">
        <f>'2.1 GENERATORS &amp; BOILERS'!E40</f>
        <v>0</v>
      </c>
      <c r="D62" s="333">
        <f>'2.1 GENERATORS &amp; BOILERS'!F40</f>
        <v>0</v>
      </c>
      <c r="E62" s="333">
        <f>'2.1 GENERATORS &amp; BOILERS'!H40</f>
        <v>0</v>
      </c>
      <c r="F62" s="334">
        <f>'2.1 GENERATORS &amp; BOILERS'!I40</f>
        <v>0</v>
      </c>
      <c r="G62" s="379" t="e">
        <f t="shared" si="4"/>
        <v>#N/A</v>
      </c>
      <c r="H62" s="380">
        <f t="shared" ca="1" si="3"/>
        <v>0</v>
      </c>
      <c r="I62" s="380">
        <f t="shared" ca="1" si="3"/>
        <v>0</v>
      </c>
      <c r="J62" s="380">
        <f t="shared" ca="1" si="3"/>
        <v>0</v>
      </c>
      <c r="K62" s="380">
        <f t="shared" ca="1" si="3"/>
        <v>0</v>
      </c>
      <c r="L62" s="380">
        <f t="shared" ca="1" si="3"/>
        <v>0</v>
      </c>
      <c r="M62" s="380">
        <f t="shared" ca="1" si="3"/>
        <v>0</v>
      </c>
      <c r="N62" s="381">
        <f t="shared" ca="1" si="3"/>
        <v>0</v>
      </c>
    </row>
    <row r="63" spans="1:14" s="138" customFormat="1" ht="13.5" thickBot="1" x14ac:dyDescent="0.25">
      <c r="A63" s="448"/>
      <c r="B63" s="448"/>
      <c r="C63" s="448"/>
      <c r="D63" s="448"/>
      <c r="E63" s="448"/>
      <c r="F63" s="448"/>
      <c r="G63" s="448"/>
      <c r="K63" s="116"/>
      <c r="L63" s="116"/>
    </row>
    <row r="64" spans="1:14" s="138" customFormat="1" ht="13.5" customHeight="1" x14ac:dyDescent="0.2">
      <c r="A64" s="1033" t="s">
        <v>542</v>
      </c>
      <c r="B64" s="1034"/>
      <c r="C64" s="1034"/>
      <c r="D64" s="1035"/>
      <c r="F64" s="116"/>
      <c r="G64" s="116"/>
    </row>
    <row r="65" spans="1:9" s="138" customFormat="1" ht="13.5" customHeight="1" thickBot="1" x14ac:dyDescent="0.25">
      <c r="A65" s="489" t="s">
        <v>545</v>
      </c>
      <c r="B65" s="131" t="s">
        <v>715</v>
      </c>
      <c r="C65" s="131" t="s">
        <v>714</v>
      </c>
      <c r="D65" s="488" t="s">
        <v>716</v>
      </c>
      <c r="F65" s="116"/>
      <c r="G65" s="116"/>
    </row>
    <row r="66" spans="1:9" s="138" customFormat="1" x14ac:dyDescent="0.2">
      <c r="A66" s="1089" t="s">
        <v>101</v>
      </c>
      <c r="B66" s="477" t="s">
        <v>110</v>
      </c>
      <c r="C66" s="477" t="s">
        <v>644</v>
      </c>
      <c r="D66" s="195" t="s">
        <v>111</v>
      </c>
      <c r="F66" s="116"/>
      <c r="G66" s="116"/>
    </row>
    <row r="67" spans="1:9" s="138" customFormat="1" x14ac:dyDescent="0.2">
      <c r="A67" s="1089"/>
      <c r="B67" s="196" t="s">
        <v>161</v>
      </c>
      <c r="C67" s="478" t="s">
        <v>161</v>
      </c>
      <c r="D67" s="183" t="s">
        <v>161</v>
      </c>
      <c r="F67" s="116"/>
      <c r="G67" s="116"/>
    </row>
    <row r="68" spans="1:9" s="138" customFormat="1" ht="13.5" customHeight="1" thickBot="1" x14ac:dyDescent="0.25">
      <c r="A68" s="1090"/>
      <c r="B68" s="197" t="s">
        <v>163</v>
      </c>
      <c r="C68" s="286" t="s">
        <v>163</v>
      </c>
      <c r="D68" s="184" t="s">
        <v>163</v>
      </c>
      <c r="F68" s="116"/>
      <c r="G68" s="116"/>
    </row>
    <row r="69" spans="1:9" s="138" customFormat="1" x14ac:dyDescent="0.2">
      <c r="A69" s="287" t="s">
        <v>164</v>
      </c>
      <c r="B69" s="198">
        <v>2.4E-2</v>
      </c>
      <c r="C69" s="199">
        <v>7.1999999999999998E-3</v>
      </c>
      <c r="D69" s="182">
        <v>6.6E-3</v>
      </c>
      <c r="F69" s="116"/>
      <c r="G69" s="116"/>
    </row>
    <row r="70" spans="1:9" s="138" customFormat="1" x14ac:dyDescent="0.2">
      <c r="A70" s="287" t="s">
        <v>459</v>
      </c>
      <c r="B70" s="198">
        <v>2.4E-2</v>
      </c>
      <c r="C70" s="199">
        <v>7.1999999999999998E-3</v>
      </c>
      <c r="D70" s="182">
        <v>6.6E-3</v>
      </c>
      <c r="F70" s="116"/>
      <c r="G70" s="116"/>
    </row>
    <row r="71" spans="1:9" s="138" customFormat="1" x14ac:dyDescent="0.2">
      <c r="A71" s="287" t="s">
        <v>2</v>
      </c>
      <c r="B71" s="198">
        <v>0.14599999999999999</v>
      </c>
      <c r="C71" s="200">
        <v>9.5200000000000007E-2</v>
      </c>
      <c r="D71" s="182">
        <v>0.21</v>
      </c>
      <c r="F71" s="116"/>
      <c r="G71" s="116"/>
    </row>
    <row r="72" spans="1:9" s="138" customFormat="1" x14ac:dyDescent="0.2">
      <c r="A72" s="287" t="s">
        <v>0</v>
      </c>
      <c r="B72" s="198">
        <v>1.5E-3</v>
      </c>
      <c r="C72" s="200">
        <v>5.9999999999999995E-4</v>
      </c>
      <c r="D72" s="182" t="s">
        <v>166</v>
      </c>
      <c r="F72" s="116"/>
      <c r="G72" s="116"/>
    </row>
    <row r="73" spans="1:9" s="138" customFormat="1" x14ac:dyDescent="0.2">
      <c r="A73" s="287" t="s">
        <v>3</v>
      </c>
      <c r="B73" s="198">
        <v>2.5000000000000001E-3</v>
      </c>
      <c r="C73" s="200">
        <v>5.1999999999999998E-3</v>
      </c>
      <c r="D73" s="182">
        <v>3.3E-3</v>
      </c>
      <c r="F73" s="116"/>
      <c r="G73" s="116"/>
    </row>
    <row r="74" spans="1:9" ht="13.5" thickBot="1" x14ac:dyDescent="0.25">
      <c r="A74" s="288" t="s">
        <v>1</v>
      </c>
      <c r="B74" s="301">
        <v>3.6499999999999998E-2</v>
      </c>
      <c r="C74" s="303">
        <v>0.08</v>
      </c>
      <c r="D74" s="302">
        <v>3.5400000000000001E-2</v>
      </c>
      <c r="E74" s="116"/>
      <c r="F74" s="116"/>
      <c r="G74" s="116"/>
      <c r="H74" s="116"/>
      <c r="I74" s="116"/>
    </row>
    <row r="75" spans="1:9" ht="13.5" thickBot="1" x14ac:dyDescent="0.25">
      <c r="C75" s="130"/>
      <c r="D75" s="243"/>
      <c r="E75" s="130"/>
      <c r="F75" s="130"/>
      <c r="G75" s="131"/>
    </row>
    <row r="76" spans="1:9" ht="15" x14ac:dyDescent="0.25">
      <c r="A76" s="991" t="s">
        <v>184</v>
      </c>
      <c r="B76" s="992"/>
      <c r="C76" s="992"/>
      <c r="D76" s="992"/>
      <c r="E76" s="992"/>
      <c r="F76" s="992"/>
      <c r="G76" s="992"/>
      <c r="H76" s="992"/>
      <c r="I76" s="993"/>
    </row>
    <row r="77" spans="1:9" ht="15" thickBot="1" x14ac:dyDescent="0.3">
      <c r="A77" s="19" t="s">
        <v>252</v>
      </c>
      <c r="B77" s="20" t="s">
        <v>253</v>
      </c>
      <c r="C77" s="20" t="s">
        <v>2</v>
      </c>
      <c r="D77" s="20" t="s">
        <v>0</v>
      </c>
      <c r="E77" s="20" t="s">
        <v>3</v>
      </c>
      <c r="F77" s="20" t="s">
        <v>1</v>
      </c>
      <c r="G77" s="20" t="s">
        <v>51</v>
      </c>
      <c r="H77" s="20" t="s">
        <v>50</v>
      </c>
      <c r="I77" s="21" t="s">
        <v>254</v>
      </c>
    </row>
    <row r="78" spans="1:9" ht="29.25" customHeight="1" thickBot="1" x14ac:dyDescent="0.25">
      <c r="A78" s="148">
        <f t="shared" ref="A78:G78" ca="1" si="5">SUM(H48:H62)</f>
        <v>0</v>
      </c>
      <c r="B78" s="148">
        <f t="shared" ca="1" si="5"/>
        <v>0</v>
      </c>
      <c r="C78" s="148">
        <f t="shared" ca="1" si="5"/>
        <v>0</v>
      </c>
      <c r="D78" s="148">
        <f t="shared" ca="1" si="5"/>
        <v>0</v>
      </c>
      <c r="E78" s="148">
        <f t="shared" ca="1" si="5"/>
        <v>0</v>
      </c>
      <c r="F78" s="148">
        <f t="shared" ca="1" si="5"/>
        <v>0</v>
      </c>
      <c r="G78" s="148">
        <f t="shared" ca="1" si="5"/>
        <v>0</v>
      </c>
      <c r="H78" s="148" t="s">
        <v>166</v>
      </c>
      <c r="I78" s="304" t="s">
        <v>166</v>
      </c>
    </row>
    <row r="79" spans="1:9" s="8" customFormat="1" x14ac:dyDescent="0.2"/>
    <row r="80" spans="1:9" s="8" customFormat="1" x14ac:dyDescent="0.2"/>
    <row r="81" spans="1:9" ht="13.5" thickBot="1" x14ac:dyDescent="0.25">
      <c r="C81" s="130"/>
      <c r="D81" s="243"/>
      <c r="E81" s="130"/>
      <c r="F81" s="130"/>
      <c r="G81" s="131"/>
    </row>
    <row r="82" spans="1:9" ht="15" x14ac:dyDescent="0.25">
      <c r="A82" s="991" t="s">
        <v>517</v>
      </c>
      <c r="B82" s="992"/>
      <c r="C82" s="992"/>
      <c r="D82" s="992"/>
      <c r="E82" s="992"/>
      <c r="F82" s="992"/>
      <c r="G82" s="992"/>
      <c r="H82" s="992"/>
      <c r="I82" s="993"/>
    </row>
    <row r="83" spans="1:9" ht="15" thickBot="1" x14ac:dyDescent="0.3">
      <c r="A83" s="19" t="s">
        <v>252</v>
      </c>
      <c r="B83" s="20" t="s">
        <v>253</v>
      </c>
      <c r="C83" s="20" t="s">
        <v>2</v>
      </c>
      <c r="D83" s="20" t="s">
        <v>0</v>
      </c>
      <c r="E83" s="20" t="s">
        <v>3</v>
      </c>
      <c r="F83" s="20" t="s">
        <v>1</v>
      </c>
      <c r="G83" s="20" t="s">
        <v>51</v>
      </c>
      <c r="H83" s="20" t="s">
        <v>50</v>
      </c>
      <c r="I83" s="21" t="s">
        <v>254</v>
      </c>
    </row>
    <row r="84" spans="1:9" ht="29.25" customHeight="1" thickBot="1" x14ac:dyDescent="0.25">
      <c r="A84" s="148">
        <f t="shared" ref="A84:I84" ca="1" si="6">SUM(A43,A78)</f>
        <v>0</v>
      </c>
      <c r="B84" s="148">
        <f t="shared" ca="1" si="6"/>
        <v>0</v>
      </c>
      <c r="C84" s="148">
        <f t="shared" ca="1" si="6"/>
        <v>0</v>
      </c>
      <c r="D84" s="148">
        <f t="shared" ca="1" si="6"/>
        <v>0</v>
      </c>
      <c r="E84" s="148">
        <f t="shared" ca="1" si="6"/>
        <v>0</v>
      </c>
      <c r="F84" s="148">
        <f t="shared" ca="1" si="6"/>
        <v>0</v>
      </c>
      <c r="G84" s="148">
        <f t="shared" ca="1" si="6"/>
        <v>0</v>
      </c>
      <c r="H84" s="148">
        <f t="shared" si="6"/>
        <v>0</v>
      </c>
      <c r="I84" s="148">
        <f t="shared" si="6"/>
        <v>0</v>
      </c>
    </row>
    <row r="85" spans="1:9" x14ac:dyDescent="0.2">
      <c r="C85" s="130"/>
      <c r="D85" s="243"/>
      <c r="E85" s="130"/>
      <c r="F85" s="130"/>
      <c r="G85" s="131"/>
    </row>
    <row r="86" spans="1:9" s="217" customFormat="1" ht="25.5" x14ac:dyDescent="0.35">
      <c r="A86" s="216" t="s">
        <v>570</v>
      </c>
      <c r="B86" s="157"/>
      <c r="C86" s="157"/>
      <c r="D86" s="157"/>
      <c r="E86" s="157"/>
      <c r="F86" s="157"/>
      <c r="G86" s="157"/>
      <c r="H86" s="157"/>
      <c r="I86" s="157"/>
    </row>
    <row r="87" spans="1:9" s="138" customFormat="1" ht="13.5" thickBot="1" x14ac:dyDescent="0.25">
      <c r="A87" s="116"/>
      <c r="B87" s="116"/>
      <c r="C87" s="116"/>
      <c r="D87" s="116"/>
      <c r="E87" s="116"/>
      <c r="F87" s="116"/>
      <c r="G87" s="116"/>
      <c r="H87" s="8"/>
      <c r="I87" s="8"/>
    </row>
    <row r="88" spans="1:9" s="138" customFormat="1" x14ac:dyDescent="0.2">
      <c r="A88" s="999" t="s">
        <v>100</v>
      </c>
      <c r="B88" s="1000"/>
      <c r="C88" s="1000"/>
      <c r="D88" s="1001"/>
      <c r="E88" s="8"/>
      <c r="F88" s="8"/>
      <c r="G88" s="8"/>
      <c r="H88" s="8"/>
      <c r="I88" s="8"/>
    </row>
    <row r="89" spans="1:9" s="138" customFormat="1" x14ac:dyDescent="0.2">
      <c r="A89" s="283" t="s">
        <v>101</v>
      </c>
      <c r="B89" s="470" t="s">
        <v>102</v>
      </c>
      <c r="C89" s="470" t="s">
        <v>103</v>
      </c>
      <c r="D89" s="473" t="s">
        <v>104</v>
      </c>
      <c r="E89" s="8"/>
      <c r="F89" s="8"/>
      <c r="G89" s="8"/>
      <c r="H89" s="8"/>
      <c r="I89" s="8"/>
    </row>
    <row r="90" spans="1:9" s="138" customFormat="1" x14ac:dyDescent="0.2">
      <c r="A90" s="283"/>
      <c r="B90" s="470" t="s">
        <v>105</v>
      </c>
      <c r="C90" s="470" t="s">
        <v>106</v>
      </c>
      <c r="D90" s="473" t="s">
        <v>107</v>
      </c>
      <c r="E90" s="8"/>
      <c r="F90" s="8"/>
      <c r="G90" s="8"/>
      <c r="H90" s="8"/>
      <c r="I90" s="8"/>
    </row>
    <row r="91" spans="1:9" s="138" customFormat="1" ht="13.5" thickBot="1" x14ac:dyDescent="0.25">
      <c r="A91" s="192" t="s">
        <v>108</v>
      </c>
      <c r="B91" s="328">
        <f>'2.2 PERC DRY CLEANING'!$G$32</f>
        <v>0</v>
      </c>
      <c r="C91" s="193">
        <v>13.5</v>
      </c>
      <c r="D91" s="194">
        <f>($B$91*$C$91)/2000</f>
        <v>0</v>
      </c>
      <c r="E91" s="8"/>
      <c r="F91" s="8"/>
      <c r="G91" s="8"/>
      <c r="H91" s="8"/>
      <c r="I91" s="8"/>
    </row>
    <row r="92" spans="1:9" s="243" customFormat="1" x14ac:dyDescent="0.2">
      <c r="A92" s="158"/>
      <c r="B92" s="158"/>
      <c r="C92" s="159"/>
      <c r="D92" s="159"/>
      <c r="E92" s="132"/>
      <c r="F92" s="132"/>
      <c r="G92" s="132"/>
      <c r="H92" s="132"/>
      <c r="I92" s="132"/>
    </row>
    <row r="93" spans="1:9" s="160" customFormat="1" ht="25.5" x14ac:dyDescent="0.35">
      <c r="A93" s="214" t="s">
        <v>569</v>
      </c>
    </row>
    <row r="94" spans="1:9" s="160" customFormat="1" ht="15.75" x14ac:dyDescent="0.25">
      <c r="A94" s="215" t="s">
        <v>527</v>
      </c>
    </row>
    <row r="95" spans="1:9" ht="13.5" thickBot="1" x14ac:dyDescent="0.25"/>
    <row r="96" spans="1:9" x14ac:dyDescent="0.2">
      <c r="A96" s="1002" t="s">
        <v>454</v>
      </c>
      <c r="B96" s="1004" t="s">
        <v>482</v>
      </c>
      <c r="C96" s="467" t="s">
        <v>451</v>
      </c>
      <c r="D96" s="467" t="s">
        <v>232</v>
      </c>
      <c r="E96" s="467" t="s">
        <v>189</v>
      </c>
      <c r="F96" s="472" t="s">
        <v>162</v>
      </c>
    </row>
    <row r="97" spans="1:6" ht="13.5" thickBot="1" x14ac:dyDescent="0.25">
      <c r="A97" s="1003"/>
      <c r="B97" s="1005"/>
      <c r="C97" s="466" t="s">
        <v>483</v>
      </c>
      <c r="D97" s="466"/>
      <c r="E97" s="466" t="s">
        <v>484</v>
      </c>
      <c r="F97" s="119" t="s">
        <v>192</v>
      </c>
    </row>
    <row r="98" spans="1:6" x14ac:dyDescent="0.2">
      <c r="A98" s="133" t="s">
        <v>485</v>
      </c>
      <c r="B98" s="327">
        <f>'2.3 COTTON GIN'!C8</f>
        <v>0</v>
      </c>
      <c r="C98" s="327">
        <f>'2.3 COTTON GIN'!F8</f>
        <v>0</v>
      </c>
      <c r="D98" s="129" t="s">
        <v>164</v>
      </c>
      <c r="E98" s="129">
        <v>0.12</v>
      </c>
      <c r="F98" s="137">
        <f>($B$98*$C$98*$E98)/2000</f>
        <v>0</v>
      </c>
    </row>
    <row r="99" spans="1:6" x14ac:dyDescent="0.2">
      <c r="A99" s="191" t="s">
        <v>486</v>
      </c>
      <c r="B99" s="458">
        <f>'2.3 COTTON GIN'!C10</f>
        <v>0</v>
      </c>
      <c r="C99" s="458">
        <f>'2.3 COTTON GIN'!F10</f>
        <v>0</v>
      </c>
      <c r="D99" s="470" t="s">
        <v>164</v>
      </c>
      <c r="E99" s="470">
        <v>0.12</v>
      </c>
      <c r="F99" s="120">
        <f>($B$99*$C$99*$E99)/2000</f>
        <v>0</v>
      </c>
    </row>
    <row r="100" spans="1:6" x14ac:dyDescent="0.2">
      <c r="A100" s="191" t="s">
        <v>487</v>
      </c>
      <c r="B100" s="458">
        <f>'2.3 COTTON GIN'!C12</f>
        <v>0</v>
      </c>
      <c r="C100" s="458">
        <f>'2.3 COTTON GIN'!F12</f>
        <v>0</v>
      </c>
      <c r="D100" s="470" t="s">
        <v>164</v>
      </c>
      <c r="E100" s="470">
        <v>9.2999999999999999E-2</v>
      </c>
      <c r="F100" s="120">
        <f>($B$100*$C$100*$E100)/2000</f>
        <v>0</v>
      </c>
    </row>
    <row r="101" spans="1:6" x14ac:dyDescent="0.2">
      <c r="A101" s="191" t="s">
        <v>488</v>
      </c>
      <c r="B101" s="458">
        <f>'2.3 COTTON GIN'!C14</f>
        <v>0</v>
      </c>
      <c r="C101" s="458">
        <f>'2.3 COTTON GIN'!F14</f>
        <v>0</v>
      </c>
      <c r="D101" s="470" t="s">
        <v>164</v>
      </c>
      <c r="E101" s="470">
        <v>3.3000000000000002E-2</v>
      </c>
      <c r="F101" s="120">
        <f>($B$101*$C$101*$E101)/2000</f>
        <v>0</v>
      </c>
    </row>
    <row r="102" spans="1:6" x14ac:dyDescent="0.2">
      <c r="A102" s="191" t="s">
        <v>489</v>
      </c>
      <c r="B102" s="458">
        <f>'2.3 COTTON GIN'!C16</f>
        <v>0</v>
      </c>
      <c r="C102" s="458">
        <f>'2.3 COTTON GIN'!F16</f>
        <v>0</v>
      </c>
      <c r="D102" s="470" t="s">
        <v>164</v>
      </c>
      <c r="E102" s="470">
        <v>2.5999999999999999E-2</v>
      </c>
      <c r="F102" s="120">
        <f>($B$102*$C$102*$E102)/2000</f>
        <v>0</v>
      </c>
    </row>
    <row r="103" spans="1:6" ht="12.75" customHeight="1" x14ac:dyDescent="0.2">
      <c r="A103" s="191" t="s">
        <v>490</v>
      </c>
      <c r="B103" s="458">
        <f>'2.3 COTTON GIN'!C18</f>
        <v>0</v>
      </c>
      <c r="C103" s="458">
        <f>'2.3 COTTON GIN'!F18</f>
        <v>0</v>
      </c>
      <c r="D103" s="470" t="s">
        <v>164</v>
      </c>
      <c r="E103" s="470">
        <v>0.24</v>
      </c>
      <c r="F103" s="120">
        <f>($B$103*$C$103*$E103)/2000</f>
        <v>0</v>
      </c>
    </row>
    <row r="104" spans="1:6" ht="12.75" customHeight="1" x14ac:dyDescent="0.2">
      <c r="A104" s="191" t="s">
        <v>491</v>
      </c>
      <c r="B104" s="458">
        <f>'2.3 COTTON GIN'!C20</f>
        <v>0</v>
      </c>
      <c r="C104" s="458">
        <f>'2.3 COTTON GIN'!F20</f>
        <v>0</v>
      </c>
      <c r="D104" s="470" t="s">
        <v>164</v>
      </c>
      <c r="E104" s="470">
        <v>1.1000000000000001</v>
      </c>
      <c r="F104" s="120">
        <f>($B$104*$C$104*$E104)/2000</f>
        <v>0</v>
      </c>
    </row>
    <row r="105" spans="1:6" x14ac:dyDescent="0.2">
      <c r="A105" s="191" t="s">
        <v>492</v>
      </c>
      <c r="B105" s="458">
        <f>'2.3 COTTON GIN'!C22</f>
        <v>0</v>
      </c>
      <c r="C105" s="458">
        <f>'2.3 COTTON GIN'!F22</f>
        <v>0</v>
      </c>
      <c r="D105" s="470" t="s">
        <v>164</v>
      </c>
      <c r="E105" s="470">
        <v>5.1999999999999998E-2</v>
      </c>
      <c r="F105" s="120">
        <f>($B$105*$C$105*$E105)/2000</f>
        <v>0</v>
      </c>
    </row>
    <row r="106" spans="1:6" x14ac:dyDescent="0.2">
      <c r="A106" s="191" t="s">
        <v>493</v>
      </c>
      <c r="B106" s="458">
        <f>'2.3 COTTON GIN'!C24</f>
        <v>0</v>
      </c>
      <c r="C106" s="458">
        <f>'2.3 COTTON GIN'!F24</f>
        <v>0</v>
      </c>
      <c r="D106" s="470" t="s">
        <v>164</v>
      </c>
      <c r="E106" s="470">
        <v>0.13</v>
      </c>
      <c r="F106" s="120">
        <f>($B$106*$C$106*$E106)/2000</f>
        <v>0</v>
      </c>
    </row>
    <row r="107" spans="1:6" x14ac:dyDescent="0.2">
      <c r="A107" s="191" t="s">
        <v>494</v>
      </c>
      <c r="B107" s="458">
        <f>'2.3 COTTON GIN'!C26</f>
        <v>0</v>
      </c>
      <c r="C107" s="458">
        <f>'2.3 COTTON GIN'!F26</f>
        <v>0</v>
      </c>
      <c r="D107" s="470" t="s">
        <v>164</v>
      </c>
      <c r="E107" s="470">
        <v>2.1000000000000001E-2</v>
      </c>
      <c r="F107" s="120">
        <f>($B$107*$C$107*$E107)/2000</f>
        <v>0</v>
      </c>
    </row>
    <row r="108" spans="1:6" ht="12.75" customHeight="1" x14ac:dyDescent="0.2">
      <c r="A108" s="191" t="s">
        <v>495</v>
      </c>
      <c r="B108" s="458">
        <f>'2.3 COTTON GIN'!C28</f>
        <v>0</v>
      </c>
      <c r="C108" s="458">
        <f>'2.3 COTTON GIN'!F28</f>
        <v>0</v>
      </c>
      <c r="D108" s="470" t="s">
        <v>164</v>
      </c>
      <c r="E108" s="470">
        <v>1.4E-2</v>
      </c>
      <c r="F108" s="120">
        <f>($B$108*$C$108*$E108)/2000</f>
        <v>0</v>
      </c>
    </row>
    <row r="109" spans="1:6" ht="12.75" customHeight="1" x14ac:dyDescent="0.2">
      <c r="A109" s="191" t="s">
        <v>496</v>
      </c>
      <c r="B109" s="458">
        <f>'2.3 COTTON GIN'!C30</f>
        <v>0</v>
      </c>
      <c r="C109" s="458">
        <f>'2.3 COTTON GIN'!F30</f>
        <v>0</v>
      </c>
      <c r="D109" s="470" t="s">
        <v>164</v>
      </c>
      <c r="E109" s="470">
        <v>0.17</v>
      </c>
      <c r="F109" s="120">
        <f>($B$109*$C$109*$E109)/2000</f>
        <v>0</v>
      </c>
    </row>
    <row r="110" spans="1:6" ht="13.5" thickBot="1" x14ac:dyDescent="0.25">
      <c r="A110" s="121" t="s">
        <v>497</v>
      </c>
      <c r="B110" s="459">
        <f>'2.3 COTTON GIN'!C32</f>
        <v>0</v>
      </c>
      <c r="C110" s="459">
        <f>'2.3 COTTON GIN'!F32</f>
        <v>0</v>
      </c>
      <c r="D110" s="466" t="s">
        <v>164</v>
      </c>
      <c r="E110" s="466">
        <v>7.3999999999999996E-2</v>
      </c>
      <c r="F110" s="122">
        <f>($B$110*$C$110*$E110)/2000</f>
        <v>0</v>
      </c>
    </row>
    <row r="112" spans="1:6" ht="13.5" thickBot="1" x14ac:dyDescent="0.25">
      <c r="A112" s="161"/>
      <c r="B112" s="161"/>
      <c r="C112" s="162" t="s">
        <v>452</v>
      </c>
      <c r="D112" s="161"/>
      <c r="E112" s="161"/>
    </row>
    <row r="113" spans="1:11" x14ac:dyDescent="0.2">
      <c r="A113" s="1028" t="s">
        <v>455</v>
      </c>
      <c r="B113" s="1011" t="s">
        <v>101</v>
      </c>
      <c r="C113" s="1004" t="s">
        <v>456</v>
      </c>
      <c r="D113" s="1004" t="s">
        <v>189</v>
      </c>
      <c r="E113" s="1031" t="s">
        <v>162</v>
      </c>
    </row>
    <row r="114" spans="1:11" x14ac:dyDescent="0.2">
      <c r="A114" s="1029"/>
      <c r="B114" s="1012"/>
      <c r="C114" s="1014"/>
      <c r="D114" s="1014"/>
      <c r="E114" s="1032"/>
    </row>
    <row r="115" spans="1:11" ht="13.5" thickBot="1" x14ac:dyDescent="0.25">
      <c r="A115" s="1030"/>
      <c r="B115" s="469"/>
      <c r="C115" s="466" t="s">
        <v>457</v>
      </c>
      <c r="D115" s="466" t="s">
        <v>458</v>
      </c>
      <c r="E115" s="119" t="s">
        <v>192</v>
      </c>
    </row>
    <row r="116" spans="1:11" ht="12.75" customHeight="1" thickBot="1" x14ac:dyDescent="0.25">
      <c r="A116" s="187" t="s">
        <v>453</v>
      </c>
      <c r="B116" s="188" t="s">
        <v>164</v>
      </c>
      <c r="C116" s="326">
        <f>'2.3 COTTON GIN'!$D$36</f>
        <v>0</v>
      </c>
      <c r="D116" s="189">
        <v>0.17</v>
      </c>
      <c r="E116" s="190">
        <f>($C$116*$D116)/2000</f>
        <v>0</v>
      </c>
    </row>
    <row r="117" spans="1:11" ht="13.5" thickBot="1" x14ac:dyDescent="0.25"/>
    <row r="118" spans="1:11" x14ac:dyDescent="0.2">
      <c r="A118" s="1037" t="s">
        <v>499</v>
      </c>
      <c r="B118" s="1038"/>
      <c r="C118" s="1038"/>
      <c r="D118" s="1038"/>
      <c r="E118" s="1038"/>
      <c r="F118" s="1038"/>
      <c r="G118" s="1038"/>
      <c r="H118" s="1038"/>
      <c r="I118" s="1039"/>
    </row>
    <row r="119" spans="1:11" ht="15" thickBot="1" x14ac:dyDescent="0.3">
      <c r="A119" s="19" t="s">
        <v>252</v>
      </c>
      <c r="B119" s="20" t="s">
        <v>253</v>
      </c>
      <c r="C119" s="20" t="s">
        <v>2</v>
      </c>
      <c r="D119" s="20" t="s">
        <v>0</v>
      </c>
      <c r="E119" s="20" t="s">
        <v>3</v>
      </c>
      <c r="F119" s="20" t="s">
        <v>1</v>
      </c>
      <c r="G119" s="20" t="s">
        <v>51</v>
      </c>
      <c r="H119" s="20" t="s">
        <v>50</v>
      </c>
      <c r="I119" s="21" t="s">
        <v>254</v>
      </c>
    </row>
    <row r="120" spans="1:11" ht="13.5" thickBot="1" x14ac:dyDescent="0.25">
      <c r="A120" s="23">
        <f>SUM(F98,F99,F100,F101,F102,F103,F104,F105,F106,F107,F108,F109,F110,E116)</f>
        <v>0</v>
      </c>
      <c r="B120" s="23" t="s">
        <v>166</v>
      </c>
      <c r="C120" s="23" t="s">
        <v>166</v>
      </c>
      <c r="D120" s="23" t="s">
        <v>166</v>
      </c>
      <c r="E120" s="23" t="s">
        <v>166</v>
      </c>
      <c r="F120" s="23" t="s">
        <v>166</v>
      </c>
      <c r="G120" s="23" t="s">
        <v>166</v>
      </c>
      <c r="H120" s="23" t="s">
        <v>166</v>
      </c>
      <c r="I120" s="23" t="s">
        <v>166</v>
      </c>
    </row>
    <row r="122" spans="1:11" s="160" customFormat="1" ht="25.5" x14ac:dyDescent="0.35">
      <c r="A122" s="216" t="s">
        <v>568</v>
      </c>
      <c r="B122" s="157"/>
      <c r="C122" s="157"/>
      <c r="D122" s="157"/>
      <c r="E122" s="157"/>
      <c r="F122" s="157"/>
      <c r="G122" s="157"/>
      <c r="H122" s="157"/>
      <c r="I122" s="157"/>
    </row>
    <row r="124" spans="1:11" ht="13.5" thickBot="1" x14ac:dyDescent="0.25">
      <c r="A124" s="163" t="s">
        <v>450</v>
      </c>
      <c r="B124" s="138"/>
      <c r="D124" s="116"/>
    </row>
    <row r="125" spans="1:11" ht="25.5" x14ac:dyDescent="0.2">
      <c r="A125" s="185" t="s">
        <v>82</v>
      </c>
      <c r="B125" s="462" t="s">
        <v>72</v>
      </c>
      <c r="C125" s="462" t="s">
        <v>73</v>
      </c>
      <c r="D125" s="462" t="s">
        <v>74</v>
      </c>
      <c r="E125" s="462" t="s">
        <v>75</v>
      </c>
      <c r="F125" s="1036" t="s">
        <v>76</v>
      </c>
      <c r="G125" s="1036"/>
      <c r="H125" s="462" t="s">
        <v>77</v>
      </c>
      <c r="I125" s="186" t="s">
        <v>595</v>
      </c>
      <c r="K125" s="116" t="s">
        <v>737</v>
      </c>
    </row>
    <row r="126" spans="1:11" x14ac:dyDescent="0.2">
      <c r="A126" s="959">
        <f>'2.4 SOIL VAPOR EXTRACTION'!$C$18</f>
        <v>0</v>
      </c>
      <c r="B126" s="955">
        <f>'2.4 SOIL VAPOR EXTRACTION'!$C$19</f>
        <v>0</v>
      </c>
      <c r="C126" s="237" t="s">
        <v>3</v>
      </c>
      <c r="D126" s="452">
        <f>'2.4 SOIL VAPOR EXTRACTION'!C20</f>
        <v>0</v>
      </c>
      <c r="E126" s="238">
        <v>100</v>
      </c>
      <c r="F126" s="958">
        <f>D126*E126/24.04</f>
        <v>0</v>
      </c>
      <c r="G126" s="958"/>
      <c r="H126" s="955">
        <f>'2.4 SOIL VAPOR EXTRACTION'!$C$25</f>
        <v>0</v>
      </c>
      <c r="I126" s="245">
        <f>($F126*0.00000006243*$H$126*60)*$B$126/2000</f>
        <v>0</v>
      </c>
      <c r="K126" s="116">
        <f>((E126/24.04)*0.00000006243*60)</f>
        <v>1.5581530782029947E-5</v>
      </c>
    </row>
    <row r="127" spans="1:11" x14ac:dyDescent="0.2">
      <c r="A127" s="1006"/>
      <c r="B127" s="956"/>
      <c r="C127" s="164" t="s">
        <v>78</v>
      </c>
      <c r="D127" s="453">
        <f>'2.4 SOIL VAPOR EXTRACTION'!C21</f>
        <v>0</v>
      </c>
      <c r="E127" s="239">
        <v>78.11</v>
      </c>
      <c r="F127" s="965">
        <f t="shared" ref="F127:F157" si="7">D127*E127/24.04</f>
        <v>0</v>
      </c>
      <c r="G127" s="965"/>
      <c r="H127" s="956"/>
      <c r="I127" s="201">
        <f>($F127*0.00000006243*$H$126*60)*$B$126/2000</f>
        <v>0</v>
      </c>
      <c r="K127" s="116">
        <f t="shared" ref="K127:K130" si="8">((E127/24.04)*0.00000006243*60)</f>
        <v>1.2170733693843594E-5</v>
      </c>
    </row>
    <row r="128" spans="1:11" x14ac:dyDescent="0.2">
      <c r="A128" s="1006"/>
      <c r="B128" s="956"/>
      <c r="C128" s="164" t="s">
        <v>79</v>
      </c>
      <c r="D128" s="453">
        <f>'2.4 SOIL VAPOR EXTRACTION'!C22</f>
        <v>0</v>
      </c>
      <c r="E128" s="239">
        <v>92.16</v>
      </c>
      <c r="F128" s="965">
        <f t="shared" si="7"/>
        <v>0</v>
      </c>
      <c r="G128" s="965"/>
      <c r="H128" s="956"/>
      <c r="I128" s="201">
        <f>($F128*0.00000006243*$H$126*60)*$B$126/2000</f>
        <v>0</v>
      </c>
      <c r="K128" s="116">
        <f t="shared" si="8"/>
        <v>1.43599387687188E-5</v>
      </c>
    </row>
    <row r="129" spans="1:11" x14ac:dyDescent="0.2">
      <c r="A129" s="1006"/>
      <c r="B129" s="956"/>
      <c r="C129" s="164" t="s">
        <v>80</v>
      </c>
      <c r="D129" s="453">
        <f>'2.4 SOIL VAPOR EXTRACTION'!C23</f>
        <v>0</v>
      </c>
      <c r="E129" s="239">
        <v>106.16</v>
      </c>
      <c r="F129" s="965">
        <f t="shared" si="7"/>
        <v>0</v>
      </c>
      <c r="G129" s="965"/>
      <c r="H129" s="956"/>
      <c r="I129" s="201">
        <f>($F129*0.00000006243*$H$126*60)*$B$126/2000</f>
        <v>0</v>
      </c>
      <c r="K129" s="116">
        <f t="shared" si="8"/>
        <v>1.6541353078202993E-5</v>
      </c>
    </row>
    <row r="130" spans="1:11" x14ac:dyDescent="0.2">
      <c r="A130" s="1007"/>
      <c r="B130" s="957"/>
      <c r="C130" s="165" t="s">
        <v>81</v>
      </c>
      <c r="D130" s="455">
        <f>'2.4 SOIL VAPOR EXTRACTION'!C24</f>
        <v>0</v>
      </c>
      <c r="E130" s="240">
        <v>106.16</v>
      </c>
      <c r="F130" s="984">
        <f t="shared" si="7"/>
        <v>0</v>
      </c>
      <c r="G130" s="984"/>
      <c r="H130" s="957"/>
      <c r="I130" s="246">
        <f>($F130*0.00000006243*$H$126*60)*$B$126/2000</f>
        <v>0</v>
      </c>
      <c r="K130" s="116">
        <f t="shared" si="8"/>
        <v>1.6541353078202993E-5</v>
      </c>
    </row>
    <row r="131" spans="1:11" x14ac:dyDescent="0.2">
      <c r="A131" s="959">
        <f>'2.4 SOIL VAPOR EXTRACTION'!$D$18</f>
        <v>0</v>
      </c>
      <c r="B131" s="955">
        <f>'2.4 SOIL VAPOR EXTRACTION'!$D$19</f>
        <v>0</v>
      </c>
      <c r="C131" s="237" t="s">
        <v>3</v>
      </c>
      <c r="D131" s="449">
        <f>'2.4 SOIL VAPOR EXTRACTION'!D20</f>
        <v>0</v>
      </c>
      <c r="E131" s="238">
        <v>100</v>
      </c>
      <c r="F131" s="958">
        <f t="shared" si="7"/>
        <v>0</v>
      </c>
      <c r="G131" s="958"/>
      <c r="H131" s="955">
        <f>'2.4 SOIL VAPOR EXTRACTION'!$D$25</f>
        <v>0</v>
      </c>
      <c r="I131" s="245">
        <f>($F131*0.00000006243*$H$131*60)*$B$131/2000</f>
        <v>0</v>
      </c>
    </row>
    <row r="132" spans="1:11" x14ac:dyDescent="0.2">
      <c r="A132" s="1006"/>
      <c r="B132" s="956"/>
      <c r="C132" s="164" t="s">
        <v>78</v>
      </c>
      <c r="D132" s="450">
        <f>'2.4 SOIL VAPOR EXTRACTION'!D21</f>
        <v>0</v>
      </c>
      <c r="E132" s="239">
        <v>78.11</v>
      </c>
      <c r="F132" s="965">
        <f t="shared" si="7"/>
        <v>0</v>
      </c>
      <c r="G132" s="965"/>
      <c r="H132" s="956"/>
      <c r="I132" s="201">
        <f>($F132*0.00000006243*$H$131*60)*$B$131/2000</f>
        <v>0</v>
      </c>
    </row>
    <row r="133" spans="1:11" x14ac:dyDescent="0.2">
      <c r="A133" s="1006"/>
      <c r="B133" s="956"/>
      <c r="C133" s="164" t="s">
        <v>79</v>
      </c>
      <c r="D133" s="450">
        <f>'2.4 SOIL VAPOR EXTRACTION'!D22</f>
        <v>0</v>
      </c>
      <c r="E133" s="239">
        <v>92.16</v>
      </c>
      <c r="F133" s="965">
        <f t="shared" si="7"/>
        <v>0</v>
      </c>
      <c r="G133" s="965"/>
      <c r="H133" s="956"/>
      <c r="I133" s="201">
        <f>($F133*0.00000006243*$H$131*60)*$B$131/2000</f>
        <v>0</v>
      </c>
    </row>
    <row r="134" spans="1:11" x14ac:dyDescent="0.2">
      <c r="A134" s="1006"/>
      <c r="B134" s="956"/>
      <c r="C134" s="164" t="s">
        <v>80</v>
      </c>
      <c r="D134" s="450">
        <f>'2.4 SOIL VAPOR EXTRACTION'!D23</f>
        <v>0</v>
      </c>
      <c r="E134" s="239">
        <v>106.16</v>
      </c>
      <c r="F134" s="965">
        <f t="shared" si="7"/>
        <v>0</v>
      </c>
      <c r="G134" s="965"/>
      <c r="H134" s="956"/>
      <c r="I134" s="201">
        <f>($F134*0.00000006243*$H$131*60)*$B$131/2000</f>
        <v>0</v>
      </c>
    </row>
    <row r="135" spans="1:11" x14ac:dyDescent="0.2">
      <c r="A135" s="1007"/>
      <c r="B135" s="957"/>
      <c r="C135" s="165" t="s">
        <v>81</v>
      </c>
      <c r="D135" s="451">
        <f>'2.4 SOIL VAPOR EXTRACTION'!D24</f>
        <v>0</v>
      </c>
      <c r="E135" s="240">
        <v>106.16</v>
      </c>
      <c r="F135" s="984">
        <f t="shared" si="7"/>
        <v>0</v>
      </c>
      <c r="G135" s="984"/>
      <c r="H135" s="957"/>
      <c r="I135" s="246">
        <f>($F135*0.00000006243*$H$131*60)*$B$131/2000</f>
        <v>0</v>
      </c>
    </row>
    <row r="136" spans="1:11" x14ac:dyDescent="0.2">
      <c r="A136" s="994">
        <f>'2.4 SOIL VAPOR EXTRACTION'!$E$18</f>
        <v>0</v>
      </c>
      <c r="B136" s="955">
        <f>'2.4 SOIL VAPOR EXTRACTION'!$E$19</f>
        <v>0</v>
      </c>
      <c r="C136" s="237" t="s">
        <v>3</v>
      </c>
      <c r="D136" s="452">
        <f>'2.4 SOIL VAPOR EXTRACTION'!E20</f>
        <v>0</v>
      </c>
      <c r="E136" s="238">
        <v>100</v>
      </c>
      <c r="F136" s="958">
        <f t="shared" si="7"/>
        <v>0</v>
      </c>
      <c r="G136" s="958"/>
      <c r="H136" s="955">
        <f>'2.4 SOIL VAPOR EXTRACTION'!$E$25</f>
        <v>0</v>
      </c>
      <c r="I136" s="245">
        <f>($F136*0.00000006243*$H$136*60)*$B$136/2000</f>
        <v>0</v>
      </c>
    </row>
    <row r="137" spans="1:11" x14ac:dyDescent="0.2">
      <c r="A137" s="997"/>
      <c r="B137" s="956"/>
      <c r="C137" s="164" t="s">
        <v>78</v>
      </c>
      <c r="D137" s="453">
        <f>'2.4 SOIL VAPOR EXTRACTION'!E21</f>
        <v>0</v>
      </c>
      <c r="E137" s="239">
        <v>78.11</v>
      </c>
      <c r="F137" s="965">
        <f t="shared" si="7"/>
        <v>0</v>
      </c>
      <c r="G137" s="965"/>
      <c r="H137" s="956"/>
      <c r="I137" s="201">
        <f>($F137*0.00000006243*$H$136*60)*$B$136/2000</f>
        <v>0</v>
      </c>
    </row>
    <row r="138" spans="1:11" x14ac:dyDescent="0.2">
      <c r="A138" s="997"/>
      <c r="B138" s="956"/>
      <c r="C138" s="164" t="s">
        <v>79</v>
      </c>
      <c r="D138" s="453">
        <f>'2.4 SOIL VAPOR EXTRACTION'!E22</f>
        <v>0</v>
      </c>
      <c r="E138" s="239">
        <v>92.16</v>
      </c>
      <c r="F138" s="965">
        <f t="shared" si="7"/>
        <v>0</v>
      </c>
      <c r="G138" s="965"/>
      <c r="H138" s="956"/>
      <c r="I138" s="201">
        <f>($F138*0.00000006243*$H$136*60)*$B$136/2000</f>
        <v>0</v>
      </c>
    </row>
    <row r="139" spans="1:11" x14ac:dyDescent="0.2">
      <c r="A139" s="997"/>
      <c r="B139" s="956"/>
      <c r="C139" s="164" t="s">
        <v>80</v>
      </c>
      <c r="D139" s="453">
        <f>'2.4 SOIL VAPOR EXTRACTION'!E23</f>
        <v>0</v>
      </c>
      <c r="E139" s="239">
        <v>106.16</v>
      </c>
      <c r="F139" s="965">
        <f t="shared" si="7"/>
        <v>0</v>
      </c>
      <c r="G139" s="965"/>
      <c r="H139" s="956"/>
      <c r="I139" s="201">
        <f>($F139*0.00000006243*$H$136*60)*$B$136/2000</f>
        <v>0</v>
      </c>
    </row>
    <row r="140" spans="1:11" x14ac:dyDescent="0.2">
      <c r="A140" s="998"/>
      <c r="B140" s="957"/>
      <c r="C140" s="165" t="s">
        <v>81</v>
      </c>
      <c r="D140" s="455">
        <f>'2.4 SOIL VAPOR EXTRACTION'!E24</f>
        <v>0</v>
      </c>
      <c r="E140" s="240">
        <v>106.16</v>
      </c>
      <c r="F140" s="984">
        <f t="shared" si="7"/>
        <v>0</v>
      </c>
      <c r="G140" s="984"/>
      <c r="H140" s="957"/>
      <c r="I140" s="246">
        <f>($F140*0.00000006243*$H$136*60)*$B$136/2000</f>
        <v>0</v>
      </c>
    </row>
    <row r="141" spans="1:11" x14ac:dyDescent="0.2">
      <c r="A141" s="994">
        <f>'2.4 SOIL VAPOR EXTRACTION'!$F$18</f>
        <v>0</v>
      </c>
      <c r="B141" s="955">
        <f>'2.4 SOIL VAPOR EXTRACTION'!$F$19</f>
        <v>0</v>
      </c>
      <c r="C141" s="237" t="s">
        <v>3</v>
      </c>
      <c r="D141" s="452">
        <f>'2.4 SOIL VAPOR EXTRACTION'!F20</f>
        <v>0</v>
      </c>
      <c r="E141" s="238">
        <v>100</v>
      </c>
      <c r="F141" s="958">
        <f t="shared" si="7"/>
        <v>0</v>
      </c>
      <c r="G141" s="958"/>
      <c r="H141" s="955">
        <f>'2.4 SOIL VAPOR EXTRACTION'!$F$25</f>
        <v>0</v>
      </c>
      <c r="I141" s="245">
        <f>($F141*0.00000006243*$H$141*60)*$B$141/2000</f>
        <v>0</v>
      </c>
    </row>
    <row r="142" spans="1:11" x14ac:dyDescent="0.2">
      <c r="A142" s="997"/>
      <c r="B142" s="956"/>
      <c r="C142" s="164" t="s">
        <v>78</v>
      </c>
      <c r="D142" s="453">
        <f>'2.4 SOIL VAPOR EXTRACTION'!F21</f>
        <v>0</v>
      </c>
      <c r="E142" s="239">
        <v>78.11</v>
      </c>
      <c r="F142" s="965">
        <f t="shared" si="7"/>
        <v>0</v>
      </c>
      <c r="G142" s="965"/>
      <c r="H142" s="956"/>
      <c r="I142" s="201">
        <f>($F142*0.00000006243*$H$141*60)*$B$141/2000</f>
        <v>0</v>
      </c>
    </row>
    <row r="143" spans="1:11" x14ac:dyDescent="0.2">
      <c r="A143" s="997"/>
      <c r="B143" s="956"/>
      <c r="C143" s="164" t="s">
        <v>79</v>
      </c>
      <c r="D143" s="453">
        <f>'2.4 SOIL VAPOR EXTRACTION'!F22</f>
        <v>0</v>
      </c>
      <c r="E143" s="239">
        <v>92.16</v>
      </c>
      <c r="F143" s="965">
        <f t="shared" si="7"/>
        <v>0</v>
      </c>
      <c r="G143" s="965"/>
      <c r="H143" s="956"/>
      <c r="I143" s="201">
        <f>($F143*0.00000006243*$H$141*60)*$B$141/2000</f>
        <v>0</v>
      </c>
    </row>
    <row r="144" spans="1:11" x14ac:dyDescent="0.2">
      <c r="A144" s="997"/>
      <c r="B144" s="956"/>
      <c r="C144" s="164" t="s">
        <v>80</v>
      </c>
      <c r="D144" s="453">
        <f>'2.4 SOIL VAPOR EXTRACTION'!F23</f>
        <v>0</v>
      </c>
      <c r="E144" s="239">
        <v>106.16</v>
      </c>
      <c r="F144" s="965">
        <f t="shared" si="7"/>
        <v>0</v>
      </c>
      <c r="G144" s="965"/>
      <c r="H144" s="956"/>
      <c r="I144" s="201">
        <f>($F144*0.00000006243*$H$141*60)*$B$141/2000</f>
        <v>0</v>
      </c>
    </row>
    <row r="145" spans="1:9" x14ac:dyDescent="0.2">
      <c r="A145" s="998"/>
      <c r="B145" s="957"/>
      <c r="C145" s="165" t="s">
        <v>81</v>
      </c>
      <c r="D145" s="455">
        <f>'2.4 SOIL VAPOR EXTRACTION'!F24</f>
        <v>0</v>
      </c>
      <c r="E145" s="240">
        <v>106.16</v>
      </c>
      <c r="F145" s="984">
        <f t="shared" si="7"/>
        <v>0</v>
      </c>
      <c r="G145" s="984"/>
      <c r="H145" s="957"/>
      <c r="I145" s="246">
        <f>($F145*0.00000006243*$H$141*60)*$B$141/2000</f>
        <v>0</v>
      </c>
    </row>
    <row r="146" spans="1:9" x14ac:dyDescent="0.2">
      <c r="A146" s="994">
        <f>'2.4 SOIL VAPOR EXTRACTION'!$G$18</f>
        <v>0</v>
      </c>
      <c r="B146" s="955">
        <f>'2.4 SOIL VAPOR EXTRACTION'!$G$19</f>
        <v>0</v>
      </c>
      <c r="C146" s="237" t="s">
        <v>3</v>
      </c>
      <c r="D146" s="452">
        <f>'2.4 SOIL VAPOR EXTRACTION'!G20</f>
        <v>0</v>
      </c>
      <c r="E146" s="238">
        <v>100</v>
      </c>
      <c r="F146" s="958">
        <f t="shared" si="7"/>
        <v>0</v>
      </c>
      <c r="G146" s="958"/>
      <c r="H146" s="955">
        <f>'2.4 SOIL VAPOR EXTRACTION'!$G$25</f>
        <v>0</v>
      </c>
      <c r="I146" s="245">
        <f>($F146*0.00000006243*$H$146*60)*$B$146/2000</f>
        <v>0</v>
      </c>
    </row>
    <row r="147" spans="1:9" x14ac:dyDescent="0.2">
      <c r="A147" s="997"/>
      <c r="B147" s="956"/>
      <c r="C147" s="164" t="s">
        <v>78</v>
      </c>
      <c r="D147" s="453">
        <f>'2.4 SOIL VAPOR EXTRACTION'!G21</f>
        <v>0</v>
      </c>
      <c r="E147" s="239">
        <v>78.11</v>
      </c>
      <c r="F147" s="965">
        <f t="shared" si="7"/>
        <v>0</v>
      </c>
      <c r="G147" s="965"/>
      <c r="H147" s="956"/>
      <c r="I147" s="201">
        <f>($F147*0.00000006243*$H$146*60)*$B$146/2000</f>
        <v>0</v>
      </c>
    </row>
    <row r="148" spans="1:9" x14ac:dyDescent="0.2">
      <c r="A148" s="997"/>
      <c r="B148" s="956"/>
      <c r="C148" s="164" t="s">
        <v>79</v>
      </c>
      <c r="D148" s="453">
        <f>'2.4 SOIL VAPOR EXTRACTION'!G22</f>
        <v>0</v>
      </c>
      <c r="E148" s="239">
        <v>92.16</v>
      </c>
      <c r="F148" s="965">
        <f t="shared" si="7"/>
        <v>0</v>
      </c>
      <c r="G148" s="965"/>
      <c r="H148" s="956"/>
      <c r="I148" s="201">
        <f>($F148*0.00000006243*$H$146*60)*$B$146/2000</f>
        <v>0</v>
      </c>
    </row>
    <row r="149" spans="1:9" x14ac:dyDescent="0.2">
      <c r="A149" s="997"/>
      <c r="B149" s="956"/>
      <c r="C149" s="164" t="s">
        <v>80</v>
      </c>
      <c r="D149" s="453">
        <f>'2.4 SOIL VAPOR EXTRACTION'!G23</f>
        <v>0</v>
      </c>
      <c r="E149" s="239">
        <v>106.16</v>
      </c>
      <c r="F149" s="965">
        <f t="shared" si="7"/>
        <v>0</v>
      </c>
      <c r="G149" s="965"/>
      <c r="H149" s="956"/>
      <c r="I149" s="201">
        <f>($F149*0.00000006243*$H$146*60)*$B$146/2000</f>
        <v>0</v>
      </c>
    </row>
    <row r="150" spans="1:9" x14ac:dyDescent="0.2">
      <c r="A150" s="998"/>
      <c r="B150" s="957"/>
      <c r="C150" s="165" t="s">
        <v>81</v>
      </c>
      <c r="D150" s="455">
        <f>'2.4 SOIL VAPOR EXTRACTION'!G24</f>
        <v>0</v>
      </c>
      <c r="E150" s="240">
        <v>106.16</v>
      </c>
      <c r="F150" s="984">
        <f t="shared" si="7"/>
        <v>0</v>
      </c>
      <c r="G150" s="984"/>
      <c r="H150" s="957"/>
      <c r="I150" s="246">
        <f>($F150*0.00000006243*$H$146*60)*$B$146/2000</f>
        <v>0</v>
      </c>
    </row>
    <row r="151" spans="1:9" x14ac:dyDescent="0.2">
      <c r="A151" s="994">
        <f>'2.4 SOIL VAPOR EXTRACTION'!$H$18</f>
        <v>0</v>
      </c>
      <c r="B151" s="955">
        <f>'2.4 SOIL VAPOR EXTRACTION'!$H$19</f>
        <v>0</v>
      </c>
      <c r="C151" s="237" t="s">
        <v>3</v>
      </c>
      <c r="D151" s="452">
        <f>'2.4 SOIL VAPOR EXTRACTION'!H20</f>
        <v>0</v>
      </c>
      <c r="E151" s="238">
        <v>100</v>
      </c>
      <c r="F151" s="958">
        <f t="shared" si="7"/>
        <v>0</v>
      </c>
      <c r="G151" s="958"/>
      <c r="H151" s="955">
        <f>'2.4 SOIL VAPOR EXTRACTION'!$H$25</f>
        <v>0</v>
      </c>
      <c r="I151" s="245">
        <f>($F151*0.00000006243*$H$151*60)*$B$151/2000</f>
        <v>0</v>
      </c>
    </row>
    <row r="152" spans="1:9" x14ac:dyDescent="0.2">
      <c r="A152" s="997"/>
      <c r="B152" s="956"/>
      <c r="C152" s="164" t="s">
        <v>78</v>
      </c>
      <c r="D152" s="453">
        <f>'2.4 SOIL VAPOR EXTRACTION'!H21</f>
        <v>0</v>
      </c>
      <c r="E152" s="239">
        <v>78.11</v>
      </c>
      <c r="F152" s="965">
        <f t="shared" si="7"/>
        <v>0</v>
      </c>
      <c r="G152" s="965"/>
      <c r="H152" s="956"/>
      <c r="I152" s="201">
        <f>($F152*0.00000006243*$H$151*60)*$B$151/2000</f>
        <v>0</v>
      </c>
    </row>
    <row r="153" spans="1:9" x14ac:dyDescent="0.2">
      <c r="A153" s="997"/>
      <c r="B153" s="956"/>
      <c r="C153" s="164" t="s">
        <v>79</v>
      </c>
      <c r="D153" s="453">
        <f>'2.4 SOIL VAPOR EXTRACTION'!H22</f>
        <v>0</v>
      </c>
      <c r="E153" s="239">
        <v>92.16</v>
      </c>
      <c r="F153" s="965">
        <f t="shared" si="7"/>
        <v>0</v>
      </c>
      <c r="G153" s="965"/>
      <c r="H153" s="956"/>
      <c r="I153" s="201">
        <f>($F153*0.00000006243*$H$151*60)*$B$151/2000</f>
        <v>0</v>
      </c>
    </row>
    <row r="154" spans="1:9" x14ac:dyDescent="0.2">
      <c r="A154" s="997"/>
      <c r="B154" s="956"/>
      <c r="C154" s="164" t="s">
        <v>80</v>
      </c>
      <c r="D154" s="453">
        <f>'2.4 SOIL VAPOR EXTRACTION'!H23</f>
        <v>0</v>
      </c>
      <c r="E154" s="239">
        <v>106.16</v>
      </c>
      <c r="F154" s="965">
        <f t="shared" si="7"/>
        <v>0</v>
      </c>
      <c r="G154" s="965"/>
      <c r="H154" s="956"/>
      <c r="I154" s="201">
        <f>($F154*0.00000006243*$H$151*60)*$B$151/2000</f>
        <v>0</v>
      </c>
    </row>
    <row r="155" spans="1:9" x14ac:dyDescent="0.2">
      <c r="A155" s="998"/>
      <c r="B155" s="957"/>
      <c r="C155" s="165" t="s">
        <v>81</v>
      </c>
      <c r="D155" s="455">
        <f>'2.4 SOIL VAPOR EXTRACTION'!H24</f>
        <v>0</v>
      </c>
      <c r="E155" s="240">
        <v>106.16</v>
      </c>
      <c r="F155" s="984">
        <f t="shared" si="7"/>
        <v>0</v>
      </c>
      <c r="G155" s="984"/>
      <c r="H155" s="957"/>
      <c r="I155" s="246">
        <f>($F155*0.00000006243*$H$151*60)*$B$151/2000</f>
        <v>0</v>
      </c>
    </row>
    <row r="156" spans="1:9" x14ac:dyDescent="0.2">
      <c r="A156" s="994">
        <f>'2.4 SOIL VAPOR EXTRACTION'!$I$18</f>
        <v>0</v>
      </c>
      <c r="B156" s="955">
        <f>'2.4 SOIL VAPOR EXTRACTION'!$I$19</f>
        <v>0</v>
      </c>
      <c r="C156" s="237" t="s">
        <v>3</v>
      </c>
      <c r="D156" s="452">
        <f>'2.4 SOIL VAPOR EXTRACTION'!I20</f>
        <v>0</v>
      </c>
      <c r="E156" s="238">
        <v>100</v>
      </c>
      <c r="F156" s="958">
        <f t="shared" si="7"/>
        <v>0</v>
      </c>
      <c r="G156" s="958"/>
      <c r="H156" s="955">
        <f>'2.4 SOIL VAPOR EXTRACTION'!$I$25</f>
        <v>0</v>
      </c>
      <c r="I156" s="245">
        <f>($F156*0.00000006243*$H$156*60)*$B$156/2000</f>
        <v>0</v>
      </c>
    </row>
    <row r="157" spans="1:9" x14ac:dyDescent="0.2">
      <c r="A157" s="997"/>
      <c r="B157" s="956"/>
      <c r="C157" s="164" t="s">
        <v>78</v>
      </c>
      <c r="D157" s="453">
        <f>'2.4 SOIL VAPOR EXTRACTION'!I21</f>
        <v>0</v>
      </c>
      <c r="E157" s="239">
        <v>78.11</v>
      </c>
      <c r="F157" s="965">
        <f t="shared" si="7"/>
        <v>0</v>
      </c>
      <c r="G157" s="965"/>
      <c r="H157" s="956"/>
      <c r="I157" s="201">
        <f>($F157*0.00000006243*$H$156*60)*$B$156/2000</f>
        <v>0</v>
      </c>
    </row>
    <row r="158" spans="1:9" x14ac:dyDescent="0.2">
      <c r="A158" s="997"/>
      <c r="B158" s="956"/>
      <c r="C158" s="164" t="s">
        <v>79</v>
      </c>
      <c r="D158" s="453">
        <f>'2.4 SOIL VAPOR EXTRACTION'!I22</f>
        <v>0</v>
      </c>
      <c r="E158" s="239">
        <v>92.16</v>
      </c>
      <c r="F158" s="965">
        <f t="shared" ref="F158:F189" si="9">D158*E158/24.04</f>
        <v>0</v>
      </c>
      <c r="G158" s="965"/>
      <c r="H158" s="956"/>
      <c r="I158" s="201">
        <f>($F158*0.00000006243*$H$156*60)*$B$156/2000</f>
        <v>0</v>
      </c>
    </row>
    <row r="159" spans="1:9" x14ac:dyDescent="0.2">
      <c r="A159" s="997"/>
      <c r="B159" s="956"/>
      <c r="C159" s="164" t="s">
        <v>80</v>
      </c>
      <c r="D159" s="453">
        <f>'2.4 SOIL VAPOR EXTRACTION'!I23</f>
        <v>0</v>
      </c>
      <c r="E159" s="239">
        <v>106.16</v>
      </c>
      <c r="F159" s="965">
        <f t="shared" si="9"/>
        <v>0</v>
      </c>
      <c r="G159" s="965"/>
      <c r="H159" s="956"/>
      <c r="I159" s="201">
        <f>($F159*0.00000006243*$H$156*60)*$B$156/2000</f>
        <v>0</v>
      </c>
    </row>
    <row r="160" spans="1:9" x14ac:dyDescent="0.2">
      <c r="A160" s="998"/>
      <c r="B160" s="957"/>
      <c r="C160" s="165" t="s">
        <v>81</v>
      </c>
      <c r="D160" s="455">
        <f>'2.4 SOIL VAPOR EXTRACTION'!I24</f>
        <v>0</v>
      </c>
      <c r="E160" s="240">
        <v>106.16</v>
      </c>
      <c r="F160" s="984">
        <f t="shared" si="9"/>
        <v>0</v>
      </c>
      <c r="G160" s="984"/>
      <c r="H160" s="957"/>
      <c r="I160" s="246">
        <f>($F160*0.00000006243*$H$156*60)*$B$156/2000</f>
        <v>0</v>
      </c>
    </row>
    <row r="161" spans="1:12" x14ac:dyDescent="0.2">
      <c r="A161" s="994">
        <f>'2.4 SOIL VAPOR EXTRACTION'!$C$26</f>
        <v>0</v>
      </c>
      <c r="B161" s="955">
        <f>'2.4 SOIL VAPOR EXTRACTION'!$C$27</f>
        <v>0</v>
      </c>
      <c r="C161" s="237" t="s">
        <v>3</v>
      </c>
      <c r="D161" s="452">
        <f>'2.4 SOIL VAPOR EXTRACTION'!C28</f>
        <v>0</v>
      </c>
      <c r="E161" s="238">
        <v>100</v>
      </c>
      <c r="F161" s="958">
        <f t="shared" si="9"/>
        <v>0</v>
      </c>
      <c r="G161" s="958"/>
      <c r="H161" s="955">
        <f>'2.4 SOIL VAPOR EXTRACTION'!$C$33</f>
        <v>0</v>
      </c>
      <c r="I161" s="245">
        <f>($F161*0.00000006243*$H$161*60)*$B$161/2000</f>
        <v>0</v>
      </c>
    </row>
    <row r="162" spans="1:12" x14ac:dyDescent="0.2">
      <c r="A162" s="997"/>
      <c r="B162" s="956"/>
      <c r="C162" s="164" t="s">
        <v>78</v>
      </c>
      <c r="D162" s="453">
        <f>'2.4 SOIL VAPOR EXTRACTION'!C29</f>
        <v>0</v>
      </c>
      <c r="E162" s="239">
        <v>78.11</v>
      </c>
      <c r="F162" s="965">
        <f t="shared" si="9"/>
        <v>0</v>
      </c>
      <c r="G162" s="965"/>
      <c r="H162" s="956"/>
      <c r="I162" s="201">
        <f>($F162*0.00000006243*$H$161*60)*$B$161/2000</f>
        <v>0</v>
      </c>
    </row>
    <row r="163" spans="1:12" x14ac:dyDescent="0.2">
      <c r="A163" s="997"/>
      <c r="B163" s="956"/>
      <c r="C163" s="164" t="s">
        <v>79</v>
      </c>
      <c r="D163" s="453">
        <f>'2.4 SOIL VAPOR EXTRACTION'!C30</f>
        <v>0</v>
      </c>
      <c r="E163" s="239">
        <v>92.16</v>
      </c>
      <c r="F163" s="965">
        <f t="shared" si="9"/>
        <v>0</v>
      </c>
      <c r="G163" s="965"/>
      <c r="H163" s="956"/>
      <c r="I163" s="201">
        <f>($F163*0.00000006243*$H$161*60)*$B$161/2000</f>
        <v>0</v>
      </c>
    </row>
    <row r="164" spans="1:12" x14ac:dyDescent="0.2">
      <c r="A164" s="997"/>
      <c r="B164" s="956"/>
      <c r="C164" s="164" t="s">
        <v>80</v>
      </c>
      <c r="D164" s="453">
        <f>'2.4 SOIL VAPOR EXTRACTION'!C31</f>
        <v>0</v>
      </c>
      <c r="E164" s="239">
        <v>106.16</v>
      </c>
      <c r="F164" s="965">
        <f t="shared" si="9"/>
        <v>0</v>
      </c>
      <c r="G164" s="965"/>
      <c r="H164" s="956"/>
      <c r="I164" s="201">
        <f>($F164*0.00000006243*$H$161*60)*$B$161/2000</f>
        <v>0</v>
      </c>
    </row>
    <row r="165" spans="1:12" x14ac:dyDescent="0.2">
      <c r="A165" s="998"/>
      <c r="B165" s="957"/>
      <c r="C165" s="165" t="s">
        <v>81</v>
      </c>
      <c r="D165" s="455">
        <f>'2.4 SOIL VAPOR EXTRACTION'!C32</f>
        <v>0</v>
      </c>
      <c r="E165" s="240">
        <v>106.16</v>
      </c>
      <c r="F165" s="984">
        <f t="shared" si="9"/>
        <v>0</v>
      </c>
      <c r="G165" s="984"/>
      <c r="H165" s="957"/>
      <c r="I165" s="246">
        <f>($F165*0.00000006243*$H$161*60)*$B$161/2000</f>
        <v>0</v>
      </c>
    </row>
    <row r="166" spans="1:12" x14ac:dyDescent="0.2">
      <c r="A166" s="994">
        <f>'2.4 SOIL VAPOR EXTRACTION'!$D$26</f>
        <v>0</v>
      </c>
      <c r="B166" s="955">
        <f>'2.4 SOIL VAPOR EXTRACTION'!$D$27</f>
        <v>0</v>
      </c>
      <c r="C166" s="237" t="s">
        <v>3</v>
      </c>
      <c r="D166" s="452">
        <f>'2.4 SOIL VAPOR EXTRACTION'!D28</f>
        <v>0</v>
      </c>
      <c r="E166" s="238">
        <v>100</v>
      </c>
      <c r="F166" s="958">
        <f t="shared" si="9"/>
        <v>0</v>
      </c>
      <c r="G166" s="958"/>
      <c r="H166" s="955">
        <f>'2.4 SOIL VAPOR EXTRACTION'!$D$33</f>
        <v>0</v>
      </c>
      <c r="I166" s="245">
        <f>($F166*0.00000006243*$H$166*60)*$B$166/2000</f>
        <v>0</v>
      </c>
    </row>
    <row r="167" spans="1:12" x14ac:dyDescent="0.2">
      <c r="A167" s="997"/>
      <c r="B167" s="956"/>
      <c r="C167" s="164" t="s">
        <v>78</v>
      </c>
      <c r="D167" s="453">
        <f>'2.4 SOIL VAPOR EXTRACTION'!D29</f>
        <v>0</v>
      </c>
      <c r="E167" s="239">
        <v>78.11</v>
      </c>
      <c r="F167" s="965">
        <f t="shared" si="9"/>
        <v>0</v>
      </c>
      <c r="G167" s="965"/>
      <c r="H167" s="956"/>
      <c r="I167" s="201">
        <f>($F167*0.00000006243*$H$166*60)*$B$166/2000</f>
        <v>0</v>
      </c>
    </row>
    <row r="168" spans="1:12" x14ac:dyDescent="0.2">
      <c r="A168" s="997"/>
      <c r="B168" s="956"/>
      <c r="C168" s="164" t="s">
        <v>79</v>
      </c>
      <c r="D168" s="453">
        <f>'2.4 SOIL VAPOR EXTRACTION'!D30</f>
        <v>0</v>
      </c>
      <c r="E168" s="239">
        <v>92.16</v>
      </c>
      <c r="F168" s="965">
        <f t="shared" si="9"/>
        <v>0</v>
      </c>
      <c r="G168" s="965"/>
      <c r="H168" s="956"/>
      <c r="I168" s="201">
        <f>($F168*0.00000006243*$H$166*60)*$B$166/2000</f>
        <v>0</v>
      </c>
    </row>
    <row r="169" spans="1:12" x14ac:dyDescent="0.2">
      <c r="A169" s="997"/>
      <c r="B169" s="956"/>
      <c r="C169" s="164" t="s">
        <v>80</v>
      </c>
      <c r="D169" s="453">
        <f>'2.4 SOIL VAPOR EXTRACTION'!D31</f>
        <v>0</v>
      </c>
      <c r="E169" s="239">
        <v>106.16</v>
      </c>
      <c r="F169" s="965">
        <f t="shared" si="9"/>
        <v>0</v>
      </c>
      <c r="G169" s="965"/>
      <c r="H169" s="956"/>
      <c r="I169" s="201">
        <f>($F169*0.00000006243*$H$166*60)*$B$166/2000</f>
        <v>0</v>
      </c>
      <c r="K169" s="166"/>
      <c r="L169" s="166"/>
    </row>
    <row r="170" spans="1:12" x14ac:dyDescent="0.2">
      <c r="A170" s="998"/>
      <c r="B170" s="957"/>
      <c r="C170" s="165" t="s">
        <v>81</v>
      </c>
      <c r="D170" s="455">
        <f>'2.4 SOIL VAPOR EXTRACTION'!D32</f>
        <v>0</v>
      </c>
      <c r="E170" s="240">
        <v>106.16</v>
      </c>
      <c r="F170" s="984">
        <f t="shared" si="9"/>
        <v>0</v>
      </c>
      <c r="G170" s="984"/>
      <c r="H170" s="957"/>
      <c r="I170" s="246">
        <f>($F170*0.00000006243*$H$166*60)*$B$166/2000</f>
        <v>0</v>
      </c>
    </row>
    <row r="171" spans="1:12" x14ac:dyDescent="0.2">
      <c r="A171" s="994">
        <f>'2.4 SOIL VAPOR EXTRACTION'!$E$26</f>
        <v>0</v>
      </c>
      <c r="B171" s="955">
        <f>'2.4 SOIL VAPOR EXTRACTION'!$E$27</f>
        <v>0</v>
      </c>
      <c r="C171" s="237" t="s">
        <v>3</v>
      </c>
      <c r="D171" s="452">
        <f>'2.4 SOIL VAPOR EXTRACTION'!E28</f>
        <v>0</v>
      </c>
      <c r="E171" s="238">
        <v>100</v>
      </c>
      <c r="F171" s="958">
        <f t="shared" si="9"/>
        <v>0</v>
      </c>
      <c r="G171" s="958"/>
      <c r="H171" s="955">
        <f>'2.4 SOIL VAPOR EXTRACTION'!$E$33</f>
        <v>0</v>
      </c>
      <c r="I171" s="245">
        <f>($F171*0.00000006243*$H$171*60)*$B$171/2000</f>
        <v>0</v>
      </c>
    </row>
    <row r="172" spans="1:12" x14ac:dyDescent="0.2">
      <c r="A172" s="997"/>
      <c r="B172" s="956"/>
      <c r="C172" s="164" t="s">
        <v>78</v>
      </c>
      <c r="D172" s="453">
        <f>'2.4 SOIL VAPOR EXTRACTION'!E29</f>
        <v>0</v>
      </c>
      <c r="E172" s="239">
        <v>78.11</v>
      </c>
      <c r="F172" s="965">
        <f t="shared" si="9"/>
        <v>0</v>
      </c>
      <c r="G172" s="965"/>
      <c r="H172" s="956"/>
      <c r="I172" s="201">
        <f>($F172*0.00000006243*$H$171*60)*$B$171/2000</f>
        <v>0</v>
      </c>
    </row>
    <row r="173" spans="1:12" x14ac:dyDescent="0.2">
      <c r="A173" s="997"/>
      <c r="B173" s="956"/>
      <c r="C173" s="164" t="s">
        <v>79</v>
      </c>
      <c r="D173" s="453">
        <f>'2.4 SOIL VAPOR EXTRACTION'!E30</f>
        <v>0</v>
      </c>
      <c r="E173" s="239">
        <v>92.16</v>
      </c>
      <c r="F173" s="965">
        <f t="shared" si="9"/>
        <v>0</v>
      </c>
      <c r="G173" s="965"/>
      <c r="H173" s="956"/>
      <c r="I173" s="201">
        <f>($F173*0.00000006243*$H$171*60)*$B$171/2000</f>
        <v>0</v>
      </c>
    </row>
    <row r="174" spans="1:12" x14ac:dyDescent="0.2">
      <c r="A174" s="997"/>
      <c r="B174" s="956"/>
      <c r="C174" s="164" t="s">
        <v>80</v>
      </c>
      <c r="D174" s="453">
        <f>'2.4 SOIL VAPOR EXTRACTION'!E31</f>
        <v>0</v>
      </c>
      <c r="E174" s="239">
        <v>106.16</v>
      </c>
      <c r="F174" s="965">
        <f t="shared" si="9"/>
        <v>0</v>
      </c>
      <c r="G174" s="965"/>
      <c r="H174" s="956"/>
      <c r="I174" s="201">
        <f>($F174*0.00000006243*$H$171*60)*$B$171/2000</f>
        <v>0</v>
      </c>
    </row>
    <row r="175" spans="1:12" x14ac:dyDescent="0.2">
      <c r="A175" s="998"/>
      <c r="B175" s="957"/>
      <c r="C175" s="165" t="s">
        <v>81</v>
      </c>
      <c r="D175" s="455">
        <f>'2.4 SOIL VAPOR EXTRACTION'!E32</f>
        <v>0</v>
      </c>
      <c r="E175" s="240">
        <v>106.16</v>
      </c>
      <c r="F175" s="984">
        <f t="shared" si="9"/>
        <v>0</v>
      </c>
      <c r="G175" s="984"/>
      <c r="H175" s="957"/>
      <c r="I175" s="246">
        <f>($F175*0.00000006243*$H$171*60)*$B$171/2000</f>
        <v>0</v>
      </c>
    </row>
    <row r="176" spans="1:12" x14ac:dyDescent="0.2">
      <c r="A176" s="994">
        <f>'2.4 SOIL VAPOR EXTRACTION'!$F$26</f>
        <v>0</v>
      </c>
      <c r="B176" s="955">
        <f>'2.4 SOIL VAPOR EXTRACTION'!$F$27</f>
        <v>0</v>
      </c>
      <c r="C176" s="237" t="s">
        <v>3</v>
      </c>
      <c r="D176" s="452">
        <f>'2.4 SOIL VAPOR EXTRACTION'!F28</f>
        <v>0</v>
      </c>
      <c r="E176" s="238">
        <v>100</v>
      </c>
      <c r="F176" s="958">
        <f t="shared" si="9"/>
        <v>0</v>
      </c>
      <c r="G176" s="958"/>
      <c r="H176" s="955">
        <f>'2.4 SOIL VAPOR EXTRACTION'!$F$33</f>
        <v>0</v>
      </c>
      <c r="I176" s="245">
        <f>($F176*0.00000006243*$H$176*60)*$B$176/2000</f>
        <v>0</v>
      </c>
    </row>
    <row r="177" spans="1:9" x14ac:dyDescent="0.2">
      <c r="A177" s="997"/>
      <c r="B177" s="956"/>
      <c r="C177" s="164" t="s">
        <v>78</v>
      </c>
      <c r="D177" s="453">
        <f>'2.4 SOIL VAPOR EXTRACTION'!F29</f>
        <v>0</v>
      </c>
      <c r="E177" s="239">
        <v>78.11</v>
      </c>
      <c r="F177" s="965">
        <f t="shared" si="9"/>
        <v>0</v>
      </c>
      <c r="G177" s="965"/>
      <c r="H177" s="956"/>
      <c r="I177" s="201">
        <f>($F177*0.00000006243*$H$176*60)*$B$176/2000</f>
        <v>0</v>
      </c>
    </row>
    <row r="178" spans="1:9" x14ac:dyDescent="0.2">
      <c r="A178" s="997"/>
      <c r="B178" s="956"/>
      <c r="C178" s="164" t="s">
        <v>79</v>
      </c>
      <c r="D178" s="453">
        <f>'2.4 SOIL VAPOR EXTRACTION'!F30</f>
        <v>0</v>
      </c>
      <c r="E178" s="239">
        <v>92.16</v>
      </c>
      <c r="F178" s="965">
        <f t="shared" si="9"/>
        <v>0</v>
      </c>
      <c r="G178" s="965"/>
      <c r="H178" s="956"/>
      <c r="I178" s="201">
        <f>($F178*0.00000006243*$H$176*60)*$B$176/2000</f>
        <v>0</v>
      </c>
    </row>
    <row r="179" spans="1:9" x14ac:dyDescent="0.2">
      <c r="A179" s="997"/>
      <c r="B179" s="956"/>
      <c r="C179" s="164" t="s">
        <v>80</v>
      </c>
      <c r="D179" s="453">
        <f>'2.4 SOIL VAPOR EXTRACTION'!F31</f>
        <v>0</v>
      </c>
      <c r="E179" s="239">
        <v>106.16</v>
      </c>
      <c r="F179" s="965">
        <f t="shared" si="9"/>
        <v>0</v>
      </c>
      <c r="G179" s="965"/>
      <c r="H179" s="956"/>
      <c r="I179" s="201">
        <f>($F179*0.00000006243*$H$176*60)*$B$176/2000</f>
        <v>0</v>
      </c>
    </row>
    <row r="180" spans="1:9" x14ac:dyDescent="0.2">
      <c r="A180" s="998"/>
      <c r="B180" s="957"/>
      <c r="C180" s="165" t="s">
        <v>81</v>
      </c>
      <c r="D180" s="455">
        <f>'2.4 SOIL VAPOR EXTRACTION'!F32</f>
        <v>0</v>
      </c>
      <c r="E180" s="240">
        <v>106.16</v>
      </c>
      <c r="F180" s="984">
        <f t="shared" si="9"/>
        <v>0</v>
      </c>
      <c r="G180" s="984"/>
      <c r="H180" s="957"/>
      <c r="I180" s="246">
        <f>($F180*0.00000006243*$H$176*60)*$B$176/2000</f>
        <v>0</v>
      </c>
    </row>
    <row r="181" spans="1:9" x14ac:dyDescent="0.2">
      <c r="A181" s="994">
        <f>'2.4 SOIL VAPOR EXTRACTION'!$G$26</f>
        <v>0</v>
      </c>
      <c r="B181" s="955">
        <f>'2.4 SOIL VAPOR EXTRACTION'!$G$27</f>
        <v>0</v>
      </c>
      <c r="C181" s="237" t="s">
        <v>3</v>
      </c>
      <c r="D181" s="452">
        <f>'2.4 SOIL VAPOR EXTRACTION'!G28</f>
        <v>0</v>
      </c>
      <c r="E181" s="238">
        <v>100</v>
      </c>
      <c r="F181" s="958">
        <f t="shared" si="9"/>
        <v>0</v>
      </c>
      <c r="G181" s="958"/>
      <c r="H181" s="955">
        <f>'2.4 SOIL VAPOR EXTRACTION'!$G$33</f>
        <v>0</v>
      </c>
      <c r="I181" s="245">
        <f>($F181*0.00000006243*$H$181*60)*$B$181/2000</f>
        <v>0</v>
      </c>
    </row>
    <row r="182" spans="1:9" x14ac:dyDescent="0.2">
      <c r="A182" s="997"/>
      <c r="B182" s="956"/>
      <c r="C182" s="164" t="s">
        <v>78</v>
      </c>
      <c r="D182" s="453">
        <f>'2.4 SOIL VAPOR EXTRACTION'!G29</f>
        <v>0</v>
      </c>
      <c r="E182" s="239">
        <v>78.11</v>
      </c>
      <c r="F182" s="965">
        <f t="shared" si="9"/>
        <v>0</v>
      </c>
      <c r="G182" s="965"/>
      <c r="H182" s="956"/>
      <c r="I182" s="201">
        <f>($F182*0.00000006243*$H$181*60)*$B$181/2000</f>
        <v>0</v>
      </c>
    </row>
    <row r="183" spans="1:9" x14ac:dyDescent="0.2">
      <c r="A183" s="997"/>
      <c r="B183" s="956"/>
      <c r="C183" s="164" t="s">
        <v>79</v>
      </c>
      <c r="D183" s="453">
        <f>'2.4 SOIL VAPOR EXTRACTION'!G30</f>
        <v>0</v>
      </c>
      <c r="E183" s="239">
        <v>92.16</v>
      </c>
      <c r="F183" s="965">
        <f t="shared" si="9"/>
        <v>0</v>
      </c>
      <c r="G183" s="965"/>
      <c r="H183" s="956"/>
      <c r="I183" s="201">
        <f>($F183*0.00000006243*$H$181*60)*$B$181/2000</f>
        <v>0</v>
      </c>
    </row>
    <row r="184" spans="1:9" x14ac:dyDescent="0.2">
      <c r="A184" s="997"/>
      <c r="B184" s="956"/>
      <c r="C184" s="164" t="s">
        <v>80</v>
      </c>
      <c r="D184" s="453">
        <f>'2.4 SOIL VAPOR EXTRACTION'!G31</f>
        <v>0</v>
      </c>
      <c r="E184" s="239">
        <v>106.16</v>
      </c>
      <c r="F184" s="965">
        <f t="shared" si="9"/>
        <v>0</v>
      </c>
      <c r="G184" s="965"/>
      <c r="H184" s="956"/>
      <c r="I184" s="201">
        <f>($F184*0.00000006243*$H$181*60)*$B$181/2000</f>
        <v>0</v>
      </c>
    </row>
    <row r="185" spans="1:9" x14ac:dyDescent="0.2">
      <c r="A185" s="998"/>
      <c r="B185" s="957"/>
      <c r="C185" s="165" t="s">
        <v>81</v>
      </c>
      <c r="D185" s="455">
        <f>'2.4 SOIL VAPOR EXTRACTION'!G32</f>
        <v>0</v>
      </c>
      <c r="E185" s="240">
        <v>106.16</v>
      </c>
      <c r="F185" s="984">
        <f t="shared" si="9"/>
        <v>0</v>
      </c>
      <c r="G185" s="984"/>
      <c r="H185" s="957"/>
      <c r="I185" s="246">
        <f>($F185*0.00000006243*$H$181*60)*$B$181/2000</f>
        <v>0</v>
      </c>
    </row>
    <row r="186" spans="1:9" x14ac:dyDescent="0.2">
      <c r="A186" s="994">
        <f>'2.4 SOIL VAPOR EXTRACTION'!$H$26</f>
        <v>0</v>
      </c>
      <c r="B186" s="955">
        <f>'2.4 SOIL VAPOR EXTRACTION'!$H$27</f>
        <v>0</v>
      </c>
      <c r="C186" s="237" t="s">
        <v>3</v>
      </c>
      <c r="D186" s="452">
        <f>'2.4 SOIL VAPOR EXTRACTION'!H28</f>
        <v>0</v>
      </c>
      <c r="E186" s="238">
        <v>100</v>
      </c>
      <c r="F186" s="958">
        <f t="shared" si="9"/>
        <v>0</v>
      </c>
      <c r="G186" s="958"/>
      <c r="H186" s="955">
        <f>'2.4 SOIL VAPOR EXTRACTION'!$H$33</f>
        <v>0</v>
      </c>
      <c r="I186" s="245">
        <f>($F186*0.00000006243*$H$186*60)*$B$186/2000</f>
        <v>0</v>
      </c>
    </row>
    <row r="187" spans="1:9" x14ac:dyDescent="0.2">
      <c r="A187" s="995"/>
      <c r="B187" s="956"/>
      <c r="C187" s="164" t="s">
        <v>78</v>
      </c>
      <c r="D187" s="453">
        <f>'2.4 SOIL VAPOR EXTRACTION'!H29</f>
        <v>0</v>
      </c>
      <c r="E187" s="239">
        <v>78.11</v>
      </c>
      <c r="F187" s="965">
        <f t="shared" si="9"/>
        <v>0</v>
      </c>
      <c r="G187" s="965"/>
      <c r="H187" s="956"/>
      <c r="I187" s="201">
        <f>($F187*0.00000006243*$H$186*60)*$B$186/2000</f>
        <v>0</v>
      </c>
    </row>
    <row r="188" spans="1:9" x14ac:dyDescent="0.2">
      <c r="A188" s="995"/>
      <c r="B188" s="956"/>
      <c r="C188" s="164" t="s">
        <v>79</v>
      </c>
      <c r="D188" s="453">
        <f>'2.4 SOIL VAPOR EXTRACTION'!H30</f>
        <v>0</v>
      </c>
      <c r="E188" s="239">
        <v>92.16</v>
      </c>
      <c r="F188" s="965">
        <f t="shared" si="9"/>
        <v>0</v>
      </c>
      <c r="G188" s="965"/>
      <c r="H188" s="956"/>
      <c r="I188" s="201">
        <f>($F188*0.00000006243*$H$186*60)*$B$186/2000</f>
        <v>0</v>
      </c>
    </row>
    <row r="189" spans="1:9" x14ac:dyDescent="0.2">
      <c r="A189" s="995"/>
      <c r="B189" s="956"/>
      <c r="C189" s="164" t="s">
        <v>80</v>
      </c>
      <c r="D189" s="453">
        <f>'2.4 SOIL VAPOR EXTRACTION'!H31</f>
        <v>0</v>
      </c>
      <c r="E189" s="239">
        <v>106.16</v>
      </c>
      <c r="F189" s="965">
        <f t="shared" si="9"/>
        <v>0</v>
      </c>
      <c r="G189" s="965"/>
      <c r="H189" s="956"/>
      <c r="I189" s="201">
        <f>($F189*0.00000006243*$H$186*60)*$B$186/2000</f>
        <v>0</v>
      </c>
    </row>
    <row r="190" spans="1:9" x14ac:dyDescent="0.2">
      <c r="A190" s="996"/>
      <c r="B190" s="957"/>
      <c r="C190" s="165" t="s">
        <v>81</v>
      </c>
      <c r="D190" s="455">
        <f>'2.4 SOIL VAPOR EXTRACTION'!H32</f>
        <v>0</v>
      </c>
      <c r="E190" s="240">
        <v>106.16</v>
      </c>
      <c r="F190" s="984">
        <f t="shared" ref="F190:F224" si="10">D190*E190/24.04</f>
        <v>0</v>
      </c>
      <c r="G190" s="984"/>
      <c r="H190" s="957"/>
      <c r="I190" s="246">
        <f>($F190*0.00000006243*$H$186*60)*$B$186/2000</f>
        <v>0</v>
      </c>
    </row>
    <row r="191" spans="1:9" x14ac:dyDescent="0.2">
      <c r="A191" s="959">
        <f>'2.4 SOIL VAPOR EXTRACTION'!$I$26</f>
        <v>0</v>
      </c>
      <c r="B191" s="955">
        <f>'2.4 SOIL VAPOR EXTRACTION'!$I$27</f>
        <v>0</v>
      </c>
      <c r="C191" s="237" t="s">
        <v>3</v>
      </c>
      <c r="D191" s="452">
        <f>'2.4 SOIL VAPOR EXTRACTION'!I28</f>
        <v>0</v>
      </c>
      <c r="E191" s="238">
        <v>100</v>
      </c>
      <c r="F191" s="958">
        <f t="shared" si="10"/>
        <v>0</v>
      </c>
      <c r="G191" s="958"/>
      <c r="H191" s="964">
        <f>'2.4 SOIL VAPOR EXTRACTION'!$I$33</f>
        <v>0</v>
      </c>
      <c r="I191" s="245">
        <f>($F191*0.00000006243*$H$191*60)*$B$191/2000</f>
        <v>0</v>
      </c>
    </row>
    <row r="192" spans="1:9" x14ac:dyDescent="0.2">
      <c r="A192" s="960"/>
      <c r="B192" s="956"/>
      <c r="C192" s="164" t="s">
        <v>78</v>
      </c>
      <c r="D192" s="453">
        <f>'2.4 SOIL VAPOR EXTRACTION'!I29</f>
        <v>0</v>
      </c>
      <c r="E192" s="239">
        <v>78.11</v>
      </c>
      <c r="F192" s="965">
        <f t="shared" si="10"/>
        <v>0</v>
      </c>
      <c r="G192" s="965"/>
      <c r="H192" s="956"/>
      <c r="I192" s="201">
        <f>($F192*0.00000006243*$H$191*60)*$B$191/2000</f>
        <v>0</v>
      </c>
    </row>
    <row r="193" spans="1:12" x14ac:dyDescent="0.2">
      <c r="A193" s="960"/>
      <c r="B193" s="956"/>
      <c r="C193" s="164" t="s">
        <v>79</v>
      </c>
      <c r="D193" s="453">
        <f>'2.4 SOIL VAPOR EXTRACTION'!I30</f>
        <v>0</v>
      </c>
      <c r="E193" s="239">
        <v>92.16</v>
      </c>
      <c r="F193" s="965">
        <f t="shared" si="10"/>
        <v>0</v>
      </c>
      <c r="G193" s="965"/>
      <c r="H193" s="956"/>
      <c r="I193" s="201">
        <f>($F193*0.00000006243*$H$191*60)*$B$191/2000</f>
        <v>0</v>
      </c>
    </row>
    <row r="194" spans="1:12" x14ac:dyDescent="0.2">
      <c r="A194" s="960"/>
      <c r="B194" s="956"/>
      <c r="C194" s="164" t="s">
        <v>80</v>
      </c>
      <c r="D194" s="453">
        <f>'2.4 SOIL VAPOR EXTRACTION'!I31</f>
        <v>0</v>
      </c>
      <c r="E194" s="239">
        <v>106.16</v>
      </c>
      <c r="F194" s="965">
        <f t="shared" si="10"/>
        <v>0</v>
      </c>
      <c r="G194" s="965"/>
      <c r="H194" s="956"/>
      <c r="I194" s="201">
        <f>($F194*0.00000006243*$H$191*60)*$B$191/2000</f>
        <v>0</v>
      </c>
    </row>
    <row r="195" spans="1:12" ht="13.5" thickBot="1" x14ac:dyDescent="0.25">
      <c r="A195" s="961"/>
      <c r="B195" s="962"/>
      <c r="C195" s="167" t="s">
        <v>81</v>
      </c>
      <c r="D195" s="454">
        <f>'2.4 SOIL VAPOR EXTRACTION'!I32</f>
        <v>0</v>
      </c>
      <c r="E195" s="241">
        <v>106.16</v>
      </c>
      <c r="F195" s="1025">
        <f t="shared" si="10"/>
        <v>0</v>
      </c>
      <c r="G195" s="1025"/>
      <c r="H195" s="962"/>
      <c r="I195" s="202">
        <f>($F195*0.00000006243*$H$191*60)*$B$191/2000</f>
        <v>0</v>
      </c>
    </row>
    <row r="196" spans="1:12" x14ac:dyDescent="0.2">
      <c r="A196" s="994">
        <f>'2.4 SOIL VAPOR EXTRACTION'!C34</f>
        <v>0</v>
      </c>
      <c r="B196" s="955">
        <f>'2.4 SOIL VAPOR EXTRACTION'!C35</f>
        <v>0</v>
      </c>
      <c r="C196" s="237" t="s">
        <v>3</v>
      </c>
      <c r="D196" s="452">
        <f>'2.4 SOIL VAPOR EXTRACTION'!C36</f>
        <v>0</v>
      </c>
      <c r="E196" s="238">
        <v>100</v>
      </c>
      <c r="F196" s="958">
        <f>D196*E196/24.04</f>
        <v>0</v>
      </c>
      <c r="G196" s="958"/>
      <c r="H196" s="955">
        <f>'2.4 SOIL VAPOR EXTRACTION'!C41</f>
        <v>0</v>
      </c>
      <c r="I196" s="245">
        <f>($F196*0.00000006243*$H$196*60)*$B$196/2000</f>
        <v>0</v>
      </c>
    </row>
    <row r="197" spans="1:12" x14ac:dyDescent="0.2">
      <c r="A197" s="997"/>
      <c r="B197" s="956"/>
      <c r="C197" s="164" t="s">
        <v>78</v>
      </c>
      <c r="D197" s="453">
        <f>'2.4 SOIL VAPOR EXTRACTION'!C37</f>
        <v>0</v>
      </c>
      <c r="E197" s="239">
        <v>78.11</v>
      </c>
      <c r="F197" s="965">
        <f t="shared" si="10"/>
        <v>0</v>
      </c>
      <c r="G197" s="965"/>
      <c r="H197" s="956"/>
      <c r="I197" s="201">
        <f t="shared" ref="I197:I200" si="11">($F197*0.00000006243*$H$196*60)*$B$196/2000</f>
        <v>0</v>
      </c>
    </row>
    <row r="198" spans="1:12" x14ac:dyDescent="0.2">
      <c r="A198" s="997"/>
      <c r="B198" s="956"/>
      <c r="C198" s="164" t="s">
        <v>79</v>
      </c>
      <c r="D198" s="453">
        <f>'2.4 SOIL VAPOR EXTRACTION'!C38</f>
        <v>0</v>
      </c>
      <c r="E198" s="239">
        <v>92.16</v>
      </c>
      <c r="F198" s="965">
        <f t="shared" si="10"/>
        <v>0</v>
      </c>
      <c r="G198" s="965"/>
      <c r="H198" s="956"/>
      <c r="I198" s="201">
        <f t="shared" si="11"/>
        <v>0</v>
      </c>
    </row>
    <row r="199" spans="1:12" x14ac:dyDescent="0.2">
      <c r="A199" s="997"/>
      <c r="B199" s="956"/>
      <c r="C199" s="164" t="s">
        <v>80</v>
      </c>
      <c r="D199" s="453">
        <f>'2.4 SOIL VAPOR EXTRACTION'!C39</f>
        <v>0</v>
      </c>
      <c r="E199" s="239">
        <v>106.16</v>
      </c>
      <c r="F199" s="965">
        <f t="shared" si="10"/>
        <v>0</v>
      </c>
      <c r="G199" s="965"/>
      <c r="H199" s="956"/>
      <c r="I199" s="201">
        <f t="shared" si="11"/>
        <v>0</v>
      </c>
    </row>
    <row r="200" spans="1:12" x14ac:dyDescent="0.2">
      <c r="A200" s="998"/>
      <c r="B200" s="957"/>
      <c r="C200" s="165" t="s">
        <v>81</v>
      </c>
      <c r="D200" s="455">
        <f>'2.4 SOIL VAPOR EXTRACTION'!C40</f>
        <v>0</v>
      </c>
      <c r="E200" s="240">
        <v>106.16</v>
      </c>
      <c r="F200" s="984">
        <f t="shared" si="10"/>
        <v>0</v>
      </c>
      <c r="G200" s="984"/>
      <c r="H200" s="957"/>
      <c r="I200" s="246">
        <f t="shared" si="11"/>
        <v>0</v>
      </c>
    </row>
    <row r="201" spans="1:12" x14ac:dyDescent="0.2">
      <c r="A201" s="994">
        <f>'2.4 SOIL VAPOR EXTRACTION'!D34</f>
        <v>0</v>
      </c>
      <c r="B201" s="955">
        <f>'2.4 SOIL VAPOR EXTRACTION'!D35</f>
        <v>0</v>
      </c>
      <c r="C201" s="237" t="s">
        <v>3</v>
      </c>
      <c r="D201" s="452">
        <f>'2.4 SOIL VAPOR EXTRACTION'!D36</f>
        <v>0</v>
      </c>
      <c r="E201" s="238">
        <v>100</v>
      </c>
      <c r="F201" s="958">
        <f t="shared" si="10"/>
        <v>0</v>
      </c>
      <c r="G201" s="958"/>
      <c r="H201" s="955">
        <f>'2.4 SOIL VAPOR EXTRACTION'!D41</f>
        <v>0</v>
      </c>
      <c r="I201" s="245">
        <f>($F201*0.00000006243*$H$201*60)*$B$201/2000</f>
        <v>0</v>
      </c>
    </row>
    <row r="202" spans="1:12" x14ac:dyDescent="0.2">
      <c r="A202" s="997"/>
      <c r="B202" s="956"/>
      <c r="C202" s="164" t="s">
        <v>78</v>
      </c>
      <c r="D202" s="453">
        <f>'2.4 SOIL VAPOR EXTRACTION'!D37</f>
        <v>0</v>
      </c>
      <c r="E202" s="239">
        <v>78.11</v>
      </c>
      <c r="F202" s="965">
        <f t="shared" si="10"/>
        <v>0</v>
      </c>
      <c r="G202" s="965"/>
      <c r="H202" s="956"/>
      <c r="I202" s="201">
        <f t="shared" ref="I202:I205" si="12">($F202*0.00000006243*$H$201*60)*$B$201/2000</f>
        <v>0</v>
      </c>
    </row>
    <row r="203" spans="1:12" x14ac:dyDescent="0.2">
      <c r="A203" s="997"/>
      <c r="B203" s="956"/>
      <c r="C203" s="164" t="s">
        <v>79</v>
      </c>
      <c r="D203" s="453">
        <f>'2.4 SOIL VAPOR EXTRACTION'!D38</f>
        <v>0</v>
      </c>
      <c r="E203" s="239">
        <v>92.16</v>
      </c>
      <c r="F203" s="965">
        <f t="shared" si="10"/>
        <v>0</v>
      </c>
      <c r="G203" s="965"/>
      <c r="H203" s="956"/>
      <c r="I203" s="201">
        <f t="shared" si="12"/>
        <v>0</v>
      </c>
    </row>
    <row r="204" spans="1:12" x14ac:dyDescent="0.2">
      <c r="A204" s="997"/>
      <c r="B204" s="956"/>
      <c r="C204" s="164" t="s">
        <v>80</v>
      </c>
      <c r="D204" s="453">
        <f>'2.4 SOIL VAPOR EXTRACTION'!D39</f>
        <v>0</v>
      </c>
      <c r="E204" s="239">
        <v>106.16</v>
      </c>
      <c r="F204" s="965">
        <f t="shared" si="10"/>
        <v>0</v>
      </c>
      <c r="G204" s="965"/>
      <c r="H204" s="956"/>
      <c r="I204" s="201">
        <f t="shared" si="12"/>
        <v>0</v>
      </c>
      <c r="K204" s="166"/>
      <c r="L204" s="166"/>
    </row>
    <row r="205" spans="1:12" x14ac:dyDescent="0.2">
      <c r="A205" s="998"/>
      <c r="B205" s="957"/>
      <c r="C205" s="165" t="s">
        <v>81</v>
      </c>
      <c r="D205" s="455">
        <f>'2.4 SOIL VAPOR EXTRACTION'!D40</f>
        <v>0</v>
      </c>
      <c r="E205" s="240">
        <v>106.16</v>
      </c>
      <c r="F205" s="984">
        <f t="shared" si="10"/>
        <v>0</v>
      </c>
      <c r="G205" s="984"/>
      <c r="H205" s="957"/>
      <c r="I205" s="246">
        <f t="shared" si="12"/>
        <v>0</v>
      </c>
    </row>
    <row r="206" spans="1:12" x14ac:dyDescent="0.2">
      <c r="A206" s="994">
        <f>'2.4 SOIL VAPOR EXTRACTION'!E34</f>
        <v>0</v>
      </c>
      <c r="B206" s="955">
        <f>'2.4 SOIL VAPOR EXTRACTION'!E35</f>
        <v>0</v>
      </c>
      <c r="C206" s="237" t="s">
        <v>3</v>
      </c>
      <c r="D206" s="452">
        <f>'2.4 SOIL VAPOR EXTRACTION'!E36</f>
        <v>0</v>
      </c>
      <c r="E206" s="238">
        <v>100</v>
      </c>
      <c r="F206" s="958">
        <f t="shared" si="10"/>
        <v>0</v>
      </c>
      <c r="G206" s="958"/>
      <c r="H206" s="955">
        <f>'2.4 SOIL VAPOR EXTRACTION'!E41</f>
        <v>0</v>
      </c>
      <c r="I206" s="245">
        <f>($F206*0.00000006243*$H$206*60)*$B$206/2000</f>
        <v>0</v>
      </c>
    </row>
    <row r="207" spans="1:12" x14ac:dyDescent="0.2">
      <c r="A207" s="997"/>
      <c r="B207" s="956"/>
      <c r="C207" s="164" t="s">
        <v>78</v>
      </c>
      <c r="D207" s="453">
        <f>'2.4 SOIL VAPOR EXTRACTION'!E37</f>
        <v>0</v>
      </c>
      <c r="E207" s="239">
        <v>78.11</v>
      </c>
      <c r="F207" s="965">
        <f t="shared" si="10"/>
        <v>0</v>
      </c>
      <c r="G207" s="965"/>
      <c r="H207" s="956"/>
      <c r="I207" s="201">
        <f t="shared" ref="I207:I210" si="13">($F207*0.00000006243*$H$206*60)*$B$206/2000</f>
        <v>0</v>
      </c>
    </row>
    <row r="208" spans="1:12" x14ac:dyDescent="0.2">
      <c r="A208" s="997"/>
      <c r="B208" s="956"/>
      <c r="C208" s="164" t="s">
        <v>79</v>
      </c>
      <c r="D208" s="453">
        <f>'2.4 SOIL VAPOR EXTRACTION'!E38</f>
        <v>0</v>
      </c>
      <c r="E208" s="239">
        <v>92.16</v>
      </c>
      <c r="F208" s="965">
        <f t="shared" si="10"/>
        <v>0</v>
      </c>
      <c r="G208" s="965"/>
      <c r="H208" s="956"/>
      <c r="I208" s="201">
        <f t="shared" si="13"/>
        <v>0</v>
      </c>
    </row>
    <row r="209" spans="1:9" x14ac:dyDescent="0.2">
      <c r="A209" s="997"/>
      <c r="B209" s="956"/>
      <c r="C209" s="164" t="s">
        <v>80</v>
      </c>
      <c r="D209" s="453">
        <f>'2.4 SOIL VAPOR EXTRACTION'!E39</f>
        <v>0</v>
      </c>
      <c r="E209" s="239">
        <v>106.16</v>
      </c>
      <c r="F209" s="965">
        <f t="shared" si="10"/>
        <v>0</v>
      </c>
      <c r="G209" s="965"/>
      <c r="H209" s="956"/>
      <c r="I209" s="201">
        <f t="shared" si="13"/>
        <v>0</v>
      </c>
    </row>
    <row r="210" spans="1:9" x14ac:dyDescent="0.2">
      <c r="A210" s="998"/>
      <c r="B210" s="957"/>
      <c r="C210" s="165" t="s">
        <v>81</v>
      </c>
      <c r="D210" s="455">
        <f>'2.4 SOIL VAPOR EXTRACTION'!E40</f>
        <v>0</v>
      </c>
      <c r="E210" s="240">
        <v>106.16</v>
      </c>
      <c r="F210" s="984">
        <f t="shared" si="10"/>
        <v>0</v>
      </c>
      <c r="G210" s="984"/>
      <c r="H210" s="957"/>
      <c r="I210" s="246">
        <f t="shared" si="13"/>
        <v>0</v>
      </c>
    </row>
    <row r="211" spans="1:9" x14ac:dyDescent="0.2">
      <c r="A211" s="994">
        <f>'2.4 SOIL VAPOR EXTRACTION'!F34</f>
        <v>0</v>
      </c>
      <c r="B211" s="955">
        <f>'2.4 SOIL VAPOR EXTRACTION'!F35</f>
        <v>0</v>
      </c>
      <c r="C211" s="237" t="s">
        <v>3</v>
      </c>
      <c r="D211" s="452">
        <f>'2.4 SOIL VAPOR EXTRACTION'!F36</f>
        <v>0</v>
      </c>
      <c r="E211" s="238">
        <v>100</v>
      </c>
      <c r="F211" s="958">
        <f t="shared" si="10"/>
        <v>0</v>
      </c>
      <c r="G211" s="958"/>
      <c r="H211" s="955">
        <f>'2.4 SOIL VAPOR EXTRACTION'!F41</f>
        <v>0</v>
      </c>
      <c r="I211" s="245">
        <f>($F211*0.00000006243*$H$211*60)*$B$211/2000</f>
        <v>0</v>
      </c>
    </row>
    <row r="212" spans="1:9" x14ac:dyDescent="0.2">
      <c r="A212" s="997"/>
      <c r="B212" s="956"/>
      <c r="C212" s="164" t="s">
        <v>78</v>
      </c>
      <c r="D212" s="453">
        <f>'2.4 SOIL VAPOR EXTRACTION'!F37</f>
        <v>0</v>
      </c>
      <c r="E212" s="239">
        <v>78.11</v>
      </c>
      <c r="F212" s="965">
        <f t="shared" si="10"/>
        <v>0</v>
      </c>
      <c r="G212" s="965"/>
      <c r="H212" s="956"/>
      <c r="I212" s="201">
        <f t="shared" ref="I212:I215" si="14">($F212*0.00000006243*$H$211*60)*$B$211/2000</f>
        <v>0</v>
      </c>
    </row>
    <row r="213" spans="1:9" x14ac:dyDescent="0.2">
      <c r="A213" s="997"/>
      <c r="B213" s="956"/>
      <c r="C213" s="164" t="s">
        <v>79</v>
      </c>
      <c r="D213" s="453">
        <f>'2.4 SOIL VAPOR EXTRACTION'!F38</f>
        <v>0</v>
      </c>
      <c r="E213" s="239">
        <v>92.16</v>
      </c>
      <c r="F213" s="965">
        <f t="shared" si="10"/>
        <v>0</v>
      </c>
      <c r="G213" s="965"/>
      <c r="H213" s="956"/>
      <c r="I213" s="201">
        <f t="shared" si="14"/>
        <v>0</v>
      </c>
    </row>
    <row r="214" spans="1:9" x14ac:dyDescent="0.2">
      <c r="A214" s="997"/>
      <c r="B214" s="956"/>
      <c r="C214" s="164" t="s">
        <v>80</v>
      </c>
      <c r="D214" s="453">
        <f>'2.4 SOIL VAPOR EXTRACTION'!F39</f>
        <v>0</v>
      </c>
      <c r="E214" s="239">
        <v>106.16</v>
      </c>
      <c r="F214" s="965">
        <f t="shared" si="10"/>
        <v>0</v>
      </c>
      <c r="G214" s="965"/>
      <c r="H214" s="956"/>
      <c r="I214" s="201">
        <f t="shared" si="14"/>
        <v>0</v>
      </c>
    </row>
    <row r="215" spans="1:9" x14ac:dyDescent="0.2">
      <c r="A215" s="998"/>
      <c r="B215" s="957"/>
      <c r="C215" s="165" t="s">
        <v>81</v>
      </c>
      <c r="D215" s="455">
        <f>'2.4 SOIL VAPOR EXTRACTION'!F40</f>
        <v>0</v>
      </c>
      <c r="E215" s="240">
        <v>106.16</v>
      </c>
      <c r="F215" s="984">
        <f t="shared" si="10"/>
        <v>0</v>
      </c>
      <c r="G215" s="984"/>
      <c r="H215" s="957"/>
      <c r="I215" s="246">
        <f t="shared" si="14"/>
        <v>0</v>
      </c>
    </row>
    <row r="216" spans="1:9" x14ac:dyDescent="0.2">
      <c r="A216" s="994">
        <f>'2.4 SOIL VAPOR EXTRACTION'!G34</f>
        <v>0</v>
      </c>
      <c r="B216" s="955">
        <f>'2.4 SOIL VAPOR EXTRACTION'!G35</f>
        <v>0</v>
      </c>
      <c r="C216" s="237" t="s">
        <v>3</v>
      </c>
      <c r="D216" s="452">
        <f>'2.4 SOIL VAPOR EXTRACTION'!G36</f>
        <v>0</v>
      </c>
      <c r="E216" s="238">
        <v>100</v>
      </c>
      <c r="F216" s="958">
        <f t="shared" si="10"/>
        <v>0</v>
      </c>
      <c r="G216" s="958"/>
      <c r="H216" s="955">
        <f>'2.4 SOIL VAPOR EXTRACTION'!G41</f>
        <v>0</v>
      </c>
      <c r="I216" s="245">
        <f>($F216*0.00000006243*$H$216*60)*$B$216/2000</f>
        <v>0</v>
      </c>
    </row>
    <row r="217" spans="1:9" x14ac:dyDescent="0.2">
      <c r="A217" s="997"/>
      <c r="B217" s="956"/>
      <c r="C217" s="164" t="s">
        <v>78</v>
      </c>
      <c r="D217" s="453">
        <f>'2.4 SOIL VAPOR EXTRACTION'!G37</f>
        <v>0</v>
      </c>
      <c r="E217" s="239">
        <v>78.11</v>
      </c>
      <c r="F217" s="965">
        <f t="shared" si="10"/>
        <v>0</v>
      </c>
      <c r="G217" s="965"/>
      <c r="H217" s="956"/>
      <c r="I217" s="201">
        <f t="shared" ref="I217:I220" si="15">($F217*0.00000006243*$H$216*60)*$B$216/2000</f>
        <v>0</v>
      </c>
    </row>
    <row r="218" spans="1:9" x14ac:dyDescent="0.2">
      <c r="A218" s="997"/>
      <c r="B218" s="956"/>
      <c r="C218" s="164" t="s">
        <v>79</v>
      </c>
      <c r="D218" s="453">
        <f>'2.4 SOIL VAPOR EXTRACTION'!G38</f>
        <v>0</v>
      </c>
      <c r="E218" s="239">
        <v>92.16</v>
      </c>
      <c r="F218" s="965">
        <f t="shared" si="10"/>
        <v>0</v>
      </c>
      <c r="G218" s="965"/>
      <c r="H218" s="956"/>
      <c r="I218" s="201">
        <f t="shared" si="15"/>
        <v>0</v>
      </c>
    </row>
    <row r="219" spans="1:9" x14ac:dyDescent="0.2">
      <c r="A219" s="997"/>
      <c r="B219" s="956"/>
      <c r="C219" s="164" t="s">
        <v>80</v>
      </c>
      <c r="D219" s="453">
        <f>'2.4 SOIL VAPOR EXTRACTION'!G39</f>
        <v>0</v>
      </c>
      <c r="E219" s="239">
        <v>106.16</v>
      </c>
      <c r="F219" s="965">
        <f t="shared" si="10"/>
        <v>0</v>
      </c>
      <c r="G219" s="965"/>
      <c r="H219" s="956"/>
      <c r="I219" s="201">
        <f t="shared" si="15"/>
        <v>0</v>
      </c>
    </row>
    <row r="220" spans="1:9" x14ac:dyDescent="0.2">
      <c r="A220" s="998"/>
      <c r="B220" s="957"/>
      <c r="C220" s="165" t="s">
        <v>81</v>
      </c>
      <c r="D220" s="455">
        <f>'2.4 SOIL VAPOR EXTRACTION'!G40</f>
        <v>0</v>
      </c>
      <c r="E220" s="240">
        <v>106.16</v>
      </c>
      <c r="F220" s="984">
        <f t="shared" si="10"/>
        <v>0</v>
      </c>
      <c r="G220" s="984"/>
      <c r="H220" s="957"/>
      <c r="I220" s="246">
        <f t="shared" si="15"/>
        <v>0</v>
      </c>
    </row>
    <row r="221" spans="1:9" x14ac:dyDescent="0.2">
      <c r="A221" s="994">
        <f>'2.4 SOIL VAPOR EXTRACTION'!H34</f>
        <v>0</v>
      </c>
      <c r="B221" s="955">
        <f>'2.4 SOIL VAPOR EXTRACTION'!H35</f>
        <v>0</v>
      </c>
      <c r="C221" s="237" t="s">
        <v>3</v>
      </c>
      <c r="D221" s="452">
        <f>'2.4 SOIL VAPOR EXTRACTION'!H36</f>
        <v>0</v>
      </c>
      <c r="E221" s="238">
        <v>100</v>
      </c>
      <c r="F221" s="958">
        <f t="shared" si="10"/>
        <v>0</v>
      </c>
      <c r="G221" s="958"/>
      <c r="H221" s="955">
        <f>'2.4 SOIL VAPOR EXTRACTION'!H41</f>
        <v>0</v>
      </c>
      <c r="I221" s="245">
        <f>($F221*0.00000006243*$H$221*60)*$B$221/2000</f>
        <v>0</v>
      </c>
    </row>
    <row r="222" spans="1:9" x14ac:dyDescent="0.2">
      <c r="A222" s="995"/>
      <c r="B222" s="956"/>
      <c r="C222" s="164" t="s">
        <v>78</v>
      </c>
      <c r="D222" s="453">
        <f>'2.4 SOIL VAPOR EXTRACTION'!H37</f>
        <v>0</v>
      </c>
      <c r="E222" s="239">
        <v>78.11</v>
      </c>
      <c r="F222" s="965">
        <f t="shared" si="10"/>
        <v>0</v>
      </c>
      <c r="G222" s="965"/>
      <c r="H222" s="956"/>
      <c r="I222" s="201">
        <f t="shared" ref="I222:I225" si="16">($F222*0.00000006243*$H$221*60)*$B$221/2000</f>
        <v>0</v>
      </c>
    </row>
    <row r="223" spans="1:9" x14ac:dyDescent="0.2">
      <c r="A223" s="995"/>
      <c r="B223" s="956"/>
      <c r="C223" s="164" t="s">
        <v>79</v>
      </c>
      <c r="D223" s="453">
        <f>'2.4 SOIL VAPOR EXTRACTION'!H38</f>
        <v>0</v>
      </c>
      <c r="E223" s="239">
        <v>92.16</v>
      </c>
      <c r="F223" s="965">
        <f t="shared" si="10"/>
        <v>0</v>
      </c>
      <c r="G223" s="965"/>
      <c r="H223" s="956"/>
      <c r="I223" s="201">
        <f t="shared" si="16"/>
        <v>0</v>
      </c>
    </row>
    <row r="224" spans="1:9" x14ac:dyDescent="0.2">
      <c r="A224" s="995"/>
      <c r="B224" s="956"/>
      <c r="C224" s="164" t="s">
        <v>80</v>
      </c>
      <c r="D224" s="453">
        <f>'2.4 SOIL VAPOR EXTRACTION'!H39</f>
        <v>0</v>
      </c>
      <c r="E224" s="239">
        <v>106.16</v>
      </c>
      <c r="F224" s="965">
        <f t="shared" si="10"/>
        <v>0</v>
      </c>
      <c r="G224" s="965"/>
      <c r="H224" s="956"/>
      <c r="I224" s="201">
        <f t="shared" si="16"/>
        <v>0</v>
      </c>
    </row>
    <row r="225" spans="1:9" x14ac:dyDescent="0.2">
      <c r="A225" s="996"/>
      <c r="B225" s="957"/>
      <c r="C225" s="165" t="s">
        <v>81</v>
      </c>
      <c r="D225" s="455">
        <f>'2.4 SOIL VAPOR EXTRACTION'!H40</f>
        <v>0</v>
      </c>
      <c r="E225" s="240">
        <v>106.16</v>
      </c>
      <c r="F225" s="984">
        <f t="shared" ref="F225:F230" si="17">D225*E225/24.04</f>
        <v>0</v>
      </c>
      <c r="G225" s="984"/>
      <c r="H225" s="957"/>
      <c r="I225" s="246">
        <f t="shared" si="16"/>
        <v>0</v>
      </c>
    </row>
    <row r="226" spans="1:9" x14ac:dyDescent="0.2">
      <c r="A226" s="959">
        <f>'2.4 SOIL VAPOR EXTRACTION'!I34</f>
        <v>0</v>
      </c>
      <c r="B226" s="955">
        <f>'2.4 SOIL VAPOR EXTRACTION'!I35</f>
        <v>0</v>
      </c>
      <c r="C226" s="237" t="s">
        <v>3</v>
      </c>
      <c r="D226" s="452">
        <f>'2.4 SOIL VAPOR EXTRACTION'!I36</f>
        <v>0</v>
      </c>
      <c r="E226" s="238">
        <v>100</v>
      </c>
      <c r="F226" s="958">
        <f t="shared" si="17"/>
        <v>0</v>
      </c>
      <c r="G226" s="958"/>
      <c r="H226" s="964">
        <f>'2.4 SOIL VAPOR EXTRACTION'!I41</f>
        <v>0</v>
      </c>
      <c r="I226" s="245">
        <f>($F226*0.00000006243*$H$226*60)*$B$226/2000</f>
        <v>0</v>
      </c>
    </row>
    <row r="227" spans="1:9" x14ac:dyDescent="0.2">
      <c r="A227" s="960"/>
      <c r="B227" s="956"/>
      <c r="C227" s="164" t="s">
        <v>78</v>
      </c>
      <c r="D227" s="453">
        <f>'2.4 SOIL VAPOR EXTRACTION'!I37</f>
        <v>0</v>
      </c>
      <c r="E227" s="239">
        <v>78.11</v>
      </c>
      <c r="F227" s="965">
        <f t="shared" si="17"/>
        <v>0</v>
      </c>
      <c r="G227" s="965"/>
      <c r="H227" s="956"/>
      <c r="I227" s="201">
        <f t="shared" ref="I227:I230" si="18">($F227*0.00000006243*$H$226*60)*$B$226/2000</f>
        <v>0</v>
      </c>
    </row>
    <row r="228" spans="1:9" x14ac:dyDescent="0.2">
      <c r="A228" s="960"/>
      <c r="B228" s="956"/>
      <c r="C228" s="164" t="s">
        <v>79</v>
      </c>
      <c r="D228" s="453">
        <f>'2.4 SOIL VAPOR EXTRACTION'!I38</f>
        <v>0</v>
      </c>
      <c r="E228" s="239">
        <v>92.16</v>
      </c>
      <c r="F228" s="965">
        <f t="shared" si="17"/>
        <v>0</v>
      </c>
      <c r="G228" s="965"/>
      <c r="H228" s="956"/>
      <c r="I228" s="201">
        <f t="shared" si="18"/>
        <v>0</v>
      </c>
    </row>
    <row r="229" spans="1:9" x14ac:dyDescent="0.2">
      <c r="A229" s="960"/>
      <c r="B229" s="956"/>
      <c r="C229" s="164" t="s">
        <v>80</v>
      </c>
      <c r="D229" s="453">
        <f>'2.4 SOIL VAPOR EXTRACTION'!I39</f>
        <v>0</v>
      </c>
      <c r="E229" s="239">
        <v>106.16</v>
      </c>
      <c r="F229" s="965">
        <f t="shared" si="17"/>
        <v>0</v>
      </c>
      <c r="G229" s="965"/>
      <c r="H229" s="956"/>
      <c r="I229" s="201">
        <f t="shared" si="18"/>
        <v>0</v>
      </c>
    </row>
    <row r="230" spans="1:9" ht="13.5" thickBot="1" x14ac:dyDescent="0.25">
      <c r="A230" s="961"/>
      <c r="B230" s="962"/>
      <c r="C230" s="167" t="s">
        <v>81</v>
      </c>
      <c r="D230" s="454">
        <f>'2.4 SOIL VAPOR EXTRACTION'!I40</f>
        <v>0</v>
      </c>
      <c r="E230" s="241">
        <v>106.16</v>
      </c>
      <c r="F230" s="1025">
        <f t="shared" si="17"/>
        <v>0</v>
      </c>
      <c r="G230" s="1025"/>
      <c r="H230" s="962"/>
      <c r="I230" s="202">
        <f t="shared" si="18"/>
        <v>0</v>
      </c>
    </row>
    <row r="231" spans="1:9" ht="13.5" thickBot="1" x14ac:dyDescent="0.25">
      <c r="A231" s="131"/>
      <c r="B231" s="131"/>
      <c r="C231" s="243"/>
      <c r="D231" s="243"/>
      <c r="E231" s="131"/>
      <c r="F231" s="243"/>
      <c r="G231" s="243"/>
      <c r="H231" s="131"/>
      <c r="I231" s="131"/>
    </row>
    <row r="232" spans="1:9" s="138" customFormat="1" ht="15" x14ac:dyDescent="0.25">
      <c r="A232" s="991" t="s">
        <v>265</v>
      </c>
      <c r="B232" s="992"/>
      <c r="C232" s="992"/>
      <c r="D232" s="992"/>
      <c r="E232" s="992"/>
      <c r="F232" s="992"/>
      <c r="G232" s="992"/>
      <c r="H232" s="992"/>
      <c r="I232" s="993"/>
    </row>
    <row r="233" spans="1:9" s="138" customFormat="1" ht="15" thickBot="1" x14ac:dyDescent="0.3">
      <c r="A233" s="19" t="s">
        <v>252</v>
      </c>
      <c r="B233" s="20" t="s">
        <v>253</v>
      </c>
      <c r="C233" s="20" t="s">
        <v>2</v>
      </c>
      <c r="D233" s="20" t="s">
        <v>0</v>
      </c>
      <c r="E233" s="20" t="s">
        <v>3</v>
      </c>
      <c r="F233" s="20" t="s">
        <v>1</v>
      </c>
      <c r="G233" s="20" t="s">
        <v>51</v>
      </c>
      <c r="H233" s="20" t="s">
        <v>50</v>
      </c>
      <c r="I233" s="21" t="s">
        <v>254</v>
      </c>
    </row>
    <row r="234" spans="1:9" s="138" customFormat="1" ht="30.75" customHeight="1" thickBot="1" x14ac:dyDescent="0.25">
      <c r="A234" s="148">
        <v>0</v>
      </c>
      <c r="B234" s="148">
        <f>A234</f>
        <v>0</v>
      </c>
      <c r="C234" s="148">
        <v>0</v>
      </c>
      <c r="D234" s="148">
        <v>0</v>
      </c>
      <c r="E234" s="148">
        <f>SUM(I126,I131,I136,I141,I146,I151,I156,I161,I166,I171,I176,I181,I186,I191)</f>
        <v>0</v>
      </c>
      <c r="F234" s="148">
        <v>0</v>
      </c>
      <c r="G234" s="148">
        <f>SUM(I127:I130,I132:I135,I137:I140,I142:I145,I147:I150,I152:I155,I157:I160,I162:I165,I167:I170,I172:I175,I177:I180,I182:I185,I187:I190,I192:I195)</f>
        <v>0</v>
      </c>
      <c r="H234" s="148">
        <v>0</v>
      </c>
      <c r="I234" s="148" t="s">
        <v>166</v>
      </c>
    </row>
    <row r="235" spans="1:9" s="138" customFormat="1" x14ac:dyDescent="0.2">
      <c r="A235" s="8"/>
      <c r="B235" s="8"/>
      <c r="C235" s="8"/>
      <c r="D235" s="8"/>
      <c r="E235" s="8"/>
      <c r="F235" s="8"/>
      <c r="G235" s="8"/>
      <c r="H235" s="8"/>
      <c r="I235" s="8"/>
    </row>
    <row r="236" spans="1:9" s="160" customFormat="1" ht="25.5" x14ac:dyDescent="0.35">
      <c r="A236" s="216" t="s">
        <v>567</v>
      </c>
      <c r="F236" s="168"/>
      <c r="G236" s="168"/>
      <c r="H236" s="168"/>
      <c r="I236" s="168"/>
    </row>
    <row r="237" spans="1:9" s="160" customFormat="1" ht="15.75" x14ac:dyDescent="0.25">
      <c r="A237" s="215" t="s">
        <v>528</v>
      </c>
      <c r="F237" s="168"/>
      <c r="G237" s="168"/>
      <c r="H237" s="168"/>
      <c r="I237" s="168"/>
    </row>
    <row r="238" spans="1:9" ht="13.5" thickBot="1" x14ac:dyDescent="0.25">
      <c r="F238" s="169"/>
      <c r="G238" s="169"/>
      <c r="H238" s="169"/>
      <c r="I238" s="169"/>
    </row>
    <row r="239" spans="1:9" x14ac:dyDescent="0.2">
      <c r="A239" s="1071" t="s">
        <v>64</v>
      </c>
      <c r="B239" s="1072"/>
      <c r="C239" s="460" t="s">
        <v>188</v>
      </c>
      <c r="D239" s="968" t="s">
        <v>101</v>
      </c>
      <c r="E239" s="968"/>
      <c r="F239" s="1072" t="s">
        <v>189</v>
      </c>
      <c r="G239" s="1072"/>
      <c r="H239" s="1074" t="s">
        <v>104</v>
      </c>
      <c r="I239" s="1075"/>
    </row>
    <row r="240" spans="1:9" ht="13.5" thickBot="1" x14ac:dyDescent="0.25">
      <c r="A240" s="1073"/>
      <c r="B240" s="963"/>
      <c r="C240" s="461" t="s">
        <v>190</v>
      </c>
      <c r="D240" s="969"/>
      <c r="E240" s="969"/>
      <c r="F240" s="963" t="s">
        <v>191</v>
      </c>
      <c r="G240" s="963"/>
      <c r="H240" s="966" t="s">
        <v>192</v>
      </c>
      <c r="I240" s="967"/>
    </row>
    <row r="241" spans="1:9" x14ac:dyDescent="0.2">
      <c r="A241" s="985">
        <f>'2.5 AIR CURTAIN INCINERATOR'!C9</f>
        <v>0</v>
      </c>
      <c r="B241" s="986"/>
      <c r="C241" s="1010">
        <f>'2.5 AIR CURTAIN INCINERATOR'!F9</f>
        <v>0</v>
      </c>
      <c r="D241" s="1011" t="s">
        <v>165</v>
      </c>
      <c r="E241" s="1011"/>
      <c r="F241" s="1013">
        <v>0.23799999999999999</v>
      </c>
      <c r="G241" s="1013"/>
      <c r="H241" s="972">
        <f>($C$241*$F241)/2000</f>
        <v>0</v>
      </c>
      <c r="I241" s="973"/>
    </row>
    <row r="242" spans="1:9" x14ac:dyDescent="0.2">
      <c r="A242" s="987"/>
      <c r="B242" s="988"/>
      <c r="C242" s="988"/>
      <c r="D242" s="1014" t="s">
        <v>193</v>
      </c>
      <c r="E242" s="1014"/>
      <c r="F242" s="1008">
        <v>0.23799999999999999</v>
      </c>
      <c r="G242" s="1008"/>
      <c r="H242" s="970">
        <f t="shared" ref="H242:H247" si="19">($C$241*$F242)/2000</f>
        <v>0</v>
      </c>
      <c r="I242" s="971"/>
    </row>
    <row r="243" spans="1:9" x14ac:dyDescent="0.2">
      <c r="A243" s="987"/>
      <c r="B243" s="988"/>
      <c r="C243" s="988"/>
      <c r="D243" s="1014" t="s">
        <v>1</v>
      </c>
      <c r="E243" s="1014"/>
      <c r="F243" s="1008">
        <v>2.2200000000000002</v>
      </c>
      <c r="G243" s="1008"/>
      <c r="H243" s="970">
        <f t="shared" si="19"/>
        <v>0</v>
      </c>
      <c r="I243" s="971"/>
    </row>
    <row r="244" spans="1:9" x14ac:dyDescent="0.2">
      <c r="A244" s="987"/>
      <c r="B244" s="988"/>
      <c r="C244" s="988"/>
      <c r="D244" s="1012" t="s">
        <v>2</v>
      </c>
      <c r="E244" s="1012"/>
      <c r="F244" s="1008">
        <v>2</v>
      </c>
      <c r="G244" s="1008"/>
      <c r="H244" s="970">
        <f t="shared" si="19"/>
        <v>0</v>
      </c>
      <c r="I244" s="971"/>
    </row>
    <row r="245" spans="1:9" x14ac:dyDescent="0.2">
      <c r="A245" s="987"/>
      <c r="B245" s="988"/>
      <c r="C245" s="988"/>
      <c r="D245" s="1009" t="s">
        <v>194</v>
      </c>
      <c r="E245" s="1009"/>
      <c r="F245" s="1008">
        <v>0.1</v>
      </c>
      <c r="G245" s="1008"/>
      <c r="H245" s="970">
        <f t="shared" si="19"/>
        <v>0</v>
      </c>
      <c r="I245" s="971"/>
    </row>
    <row r="246" spans="1:9" x14ac:dyDescent="0.2">
      <c r="A246" s="987"/>
      <c r="B246" s="988"/>
      <c r="C246" s="988"/>
      <c r="D246" s="1012" t="s">
        <v>3</v>
      </c>
      <c r="E246" s="1012"/>
      <c r="F246" s="1008">
        <v>3.8</v>
      </c>
      <c r="G246" s="1008"/>
      <c r="H246" s="970">
        <f t="shared" si="19"/>
        <v>0</v>
      </c>
      <c r="I246" s="971"/>
    </row>
    <row r="247" spans="1:9" ht="13.5" thickBot="1" x14ac:dyDescent="0.25">
      <c r="A247" s="989"/>
      <c r="B247" s="990"/>
      <c r="C247" s="990"/>
      <c r="D247" s="1015" t="s">
        <v>51</v>
      </c>
      <c r="E247" s="1015"/>
      <c r="F247" s="1016">
        <v>0.35</v>
      </c>
      <c r="G247" s="1016"/>
      <c r="H247" s="974">
        <f t="shared" si="19"/>
        <v>0</v>
      </c>
      <c r="I247" s="975"/>
    </row>
    <row r="248" spans="1:9" x14ac:dyDescent="0.2">
      <c r="A248" s="985">
        <f>'2.5 AIR CURTAIN INCINERATOR'!C11</f>
        <v>0</v>
      </c>
      <c r="B248" s="986"/>
      <c r="C248" s="1010">
        <f>'2.5 AIR CURTAIN INCINERATOR'!F11</f>
        <v>0</v>
      </c>
      <c r="D248" s="1020" t="s">
        <v>165</v>
      </c>
      <c r="E248" s="1020"/>
      <c r="F248" s="1021">
        <v>0.23799999999999999</v>
      </c>
      <c r="G248" s="1021"/>
      <c r="H248" s="972">
        <f t="shared" ref="H248:H254" si="20">($C$248*$F248)/2000</f>
        <v>0</v>
      </c>
      <c r="I248" s="973"/>
    </row>
    <row r="249" spans="1:9" x14ac:dyDescent="0.2">
      <c r="A249" s="987"/>
      <c r="B249" s="988"/>
      <c r="C249" s="988"/>
      <c r="D249" s="1014" t="s">
        <v>193</v>
      </c>
      <c r="E249" s="1014"/>
      <c r="F249" s="1008">
        <v>0.23799999999999999</v>
      </c>
      <c r="G249" s="1008"/>
      <c r="H249" s="970">
        <f t="shared" si="20"/>
        <v>0</v>
      </c>
      <c r="I249" s="971"/>
    </row>
    <row r="250" spans="1:9" x14ac:dyDescent="0.2">
      <c r="A250" s="987"/>
      <c r="B250" s="988"/>
      <c r="C250" s="988"/>
      <c r="D250" s="1014" t="s">
        <v>1</v>
      </c>
      <c r="E250" s="1014"/>
      <c r="F250" s="1008">
        <v>2.2200000000000002</v>
      </c>
      <c r="G250" s="1008"/>
      <c r="H250" s="970">
        <f t="shared" si="20"/>
        <v>0</v>
      </c>
      <c r="I250" s="971"/>
    </row>
    <row r="251" spans="1:9" x14ac:dyDescent="0.2">
      <c r="A251" s="987"/>
      <c r="B251" s="988"/>
      <c r="C251" s="988"/>
      <c r="D251" s="1012" t="s">
        <v>2</v>
      </c>
      <c r="E251" s="1012"/>
      <c r="F251" s="1008">
        <v>2</v>
      </c>
      <c r="G251" s="1008"/>
      <c r="H251" s="970">
        <f t="shared" si="20"/>
        <v>0</v>
      </c>
      <c r="I251" s="971"/>
    </row>
    <row r="252" spans="1:9" x14ac:dyDescent="0.2">
      <c r="A252" s="987"/>
      <c r="B252" s="988"/>
      <c r="C252" s="988"/>
      <c r="D252" s="1009" t="s">
        <v>194</v>
      </c>
      <c r="E252" s="1009"/>
      <c r="F252" s="1008">
        <v>0.1</v>
      </c>
      <c r="G252" s="1008"/>
      <c r="H252" s="970">
        <f t="shared" si="20"/>
        <v>0</v>
      </c>
      <c r="I252" s="971"/>
    </row>
    <row r="253" spans="1:9" x14ac:dyDescent="0.2">
      <c r="A253" s="987"/>
      <c r="B253" s="988"/>
      <c r="C253" s="988"/>
      <c r="D253" s="1012" t="s">
        <v>3</v>
      </c>
      <c r="E253" s="1012"/>
      <c r="F253" s="1008">
        <v>3.8</v>
      </c>
      <c r="G253" s="1008"/>
      <c r="H253" s="970">
        <f t="shared" si="20"/>
        <v>0</v>
      </c>
      <c r="I253" s="971"/>
    </row>
    <row r="254" spans="1:9" ht="13.5" thickBot="1" x14ac:dyDescent="0.25">
      <c r="A254" s="989"/>
      <c r="B254" s="990"/>
      <c r="C254" s="990"/>
      <c r="D254" s="1015" t="s">
        <v>51</v>
      </c>
      <c r="E254" s="1015"/>
      <c r="F254" s="1016">
        <v>0.35</v>
      </c>
      <c r="G254" s="1016"/>
      <c r="H254" s="974">
        <f t="shared" si="20"/>
        <v>0</v>
      </c>
      <c r="I254" s="975"/>
    </row>
    <row r="255" spans="1:9" x14ac:dyDescent="0.2">
      <c r="A255" s="985">
        <f>'2.5 AIR CURTAIN INCINERATOR'!C13</f>
        <v>0</v>
      </c>
      <c r="B255" s="986"/>
      <c r="C255" s="1010">
        <f>'2.5 AIR CURTAIN INCINERATOR'!F13</f>
        <v>0</v>
      </c>
      <c r="D255" s="1011" t="s">
        <v>165</v>
      </c>
      <c r="E255" s="1011"/>
      <c r="F255" s="1013">
        <v>0.23799999999999999</v>
      </c>
      <c r="G255" s="1013"/>
      <c r="H255" s="972">
        <f t="shared" ref="H255:H261" si="21">($C$255*$F255)/2000</f>
        <v>0</v>
      </c>
      <c r="I255" s="973"/>
    </row>
    <row r="256" spans="1:9" x14ac:dyDescent="0.2">
      <c r="A256" s="987"/>
      <c r="B256" s="988"/>
      <c r="C256" s="988"/>
      <c r="D256" s="1014" t="s">
        <v>193</v>
      </c>
      <c r="E256" s="1014"/>
      <c r="F256" s="1008">
        <v>0.23799999999999999</v>
      </c>
      <c r="G256" s="1008"/>
      <c r="H256" s="970">
        <f t="shared" si="21"/>
        <v>0</v>
      </c>
      <c r="I256" s="971"/>
    </row>
    <row r="257" spans="1:9" x14ac:dyDescent="0.2">
      <c r="A257" s="987"/>
      <c r="B257" s="988"/>
      <c r="C257" s="988"/>
      <c r="D257" s="1014" t="s">
        <v>1</v>
      </c>
      <c r="E257" s="1014"/>
      <c r="F257" s="1008">
        <v>2.2200000000000002</v>
      </c>
      <c r="G257" s="1008"/>
      <c r="H257" s="970">
        <f t="shared" si="21"/>
        <v>0</v>
      </c>
      <c r="I257" s="971"/>
    </row>
    <row r="258" spans="1:9" x14ac:dyDescent="0.2">
      <c r="A258" s="987"/>
      <c r="B258" s="988"/>
      <c r="C258" s="988"/>
      <c r="D258" s="1012" t="s">
        <v>2</v>
      </c>
      <c r="E258" s="1012"/>
      <c r="F258" s="1008">
        <v>2</v>
      </c>
      <c r="G258" s="1008"/>
      <c r="H258" s="970">
        <f t="shared" si="21"/>
        <v>0</v>
      </c>
      <c r="I258" s="971"/>
    </row>
    <row r="259" spans="1:9" x14ac:dyDescent="0.2">
      <c r="A259" s="987"/>
      <c r="B259" s="988"/>
      <c r="C259" s="988"/>
      <c r="D259" s="1009" t="s">
        <v>194</v>
      </c>
      <c r="E259" s="1009"/>
      <c r="F259" s="1008">
        <v>0.1</v>
      </c>
      <c r="G259" s="1008"/>
      <c r="H259" s="970">
        <f t="shared" si="21"/>
        <v>0</v>
      </c>
      <c r="I259" s="971"/>
    </row>
    <row r="260" spans="1:9" x14ac:dyDescent="0.2">
      <c r="A260" s="987"/>
      <c r="B260" s="988"/>
      <c r="C260" s="988"/>
      <c r="D260" s="1012" t="s">
        <v>3</v>
      </c>
      <c r="E260" s="1012"/>
      <c r="F260" s="1008">
        <v>3.8</v>
      </c>
      <c r="G260" s="1008"/>
      <c r="H260" s="970">
        <f t="shared" si="21"/>
        <v>0</v>
      </c>
      <c r="I260" s="971"/>
    </row>
    <row r="261" spans="1:9" ht="13.5" thickBot="1" x14ac:dyDescent="0.25">
      <c r="A261" s="989"/>
      <c r="B261" s="990"/>
      <c r="C261" s="990"/>
      <c r="D261" s="1015" t="s">
        <v>51</v>
      </c>
      <c r="E261" s="1015"/>
      <c r="F261" s="1016">
        <v>0.35</v>
      </c>
      <c r="G261" s="1016"/>
      <c r="H261" s="974">
        <f t="shared" si="21"/>
        <v>0</v>
      </c>
      <c r="I261" s="975"/>
    </row>
    <row r="262" spans="1:9" x14ac:dyDescent="0.2">
      <c r="A262" s="985">
        <f>'2.5 AIR CURTAIN INCINERATOR'!C15</f>
        <v>0</v>
      </c>
      <c r="B262" s="986"/>
      <c r="C262" s="1010">
        <f>'2.5 AIR CURTAIN INCINERATOR'!F15</f>
        <v>0</v>
      </c>
      <c r="D262" s="1020" t="s">
        <v>165</v>
      </c>
      <c r="E262" s="1020"/>
      <c r="F262" s="1021">
        <v>0.23799999999999999</v>
      </c>
      <c r="G262" s="1021"/>
      <c r="H262" s="972">
        <f t="shared" ref="H262:H268" si="22">($C$262*$F262)/2000</f>
        <v>0</v>
      </c>
      <c r="I262" s="973"/>
    </row>
    <row r="263" spans="1:9" x14ac:dyDescent="0.2">
      <c r="A263" s="987"/>
      <c r="B263" s="988"/>
      <c r="C263" s="988"/>
      <c r="D263" s="1014" t="s">
        <v>193</v>
      </c>
      <c r="E263" s="1014"/>
      <c r="F263" s="1008">
        <v>0.23799999999999999</v>
      </c>
      <c r="G263" s="1008"/>
      <c r="H263" s="970">
        <f>($C$262*$F263)/2000</f>
        <v>0</v>
      </c>
      <c r="I263" s="971"/>
    </row>
    <row r="264" spans="1:9" x14ac:dyDescent="0.2">
      <c r="A264" s="987"/>
      <c r="B264" s="988"/>
      <c r="C264" s="988"/>
      <c r="D264" s="1014" t="s">
        <v>1</v>
      </c>
      <c r="E264" s="1014"/>
      <c r="F264" s="1008">
        <v>2.2200000000000002</v>
      </c>
      <c r="G264" s="1008"/>
      <c r="H264" s="970">
        <f t="shared" si="22"/>
        <v>0</v>
      </c>
      <c r="I264" s="971"/>
    </row>
    <row r="265" spans="1:9" x14ac:dyDescent="0.2">
      <c r="A265" s="987"/>
      <c r="B265" s="988"/>
      <c r="C265" s="988"/>
      <c r="D265" s="1012" t="s">
        <v>2</v>
      </c>
      <c r="E265" s="1012"/>
      <c r="F265" s="1008">
        <v>2</v>
      </c>
      <c r="G265" s="1008"/>
      <c r="H265" s="970">
        <f t="shared" si="22"/>
        <v>0</v>
      </c>
      <c r="I265" s="971"/>
    </row>
    <row r="266" spans="1:9" x14ac:dyDescent="0.2">
      <c r="A266" s="987"/>
      <c r="B266" s="988"/>
      <c r="C266" s="988"/>
      <c r="D266" s="1009" t="s">
        <v>194</v>
      </c>
      <c r="E266" s="1009"/>
      <c r="F266" s="1008">
        <v>0.1</v>
      </c>
      <c r="G266" s="1008"/>
      <c r="H266" s="970">
        <f t="shared" si="22"/>
        <v>0</v>
      </c>
      <c r="I266" s="971"/>
    </row>
    <row r="267" spans="1:9" x14ac:dyDescent="0.2">
      <c r="A267" s="987"/>
      <c r="B267" s="988"/>
      <c r="C267" s="988"/>
      <c r="D267" s="1012" t="s">
        <v>3</v>
      </c>
      <c r="E267" s="1012"/>
      <c r="F267" s="1008">
        <v>3.8</v>
      </c>
      <c r="G267" s="1008"/>
      <c r="H267" s="970">
        <f t="shared" si="22"/>
        <v>0</v>
      </c>
      <c r="I267" s="971"/>
    </row>
    <row r="268" spans="1:9" ht="13.5" thickBot="1" x14ac:dyDescent="0.25">
      <c r="A268" s="989"/>
      <c r="B268" s="990"/>
      <c r="C268" s="990"/>
      <c r="D268" s="1015" t="s">
        <v>51</v>
      </c>
      <c r="E268" s="1015"/>
      <c r="F268" s="1016">
        <v>0.35</v>
      </c>
      <c r="G268" s="1016"/>
      <c r="H268" s="974">
        <f t="shared" si="22"/>
        <v>0</v>
      </c>
      <c r="I268" s="975"/>
    </row>
    <row r="269" spans="1:9" ht="13.5" thickBot="1" x14ac:dyDescent="0.25">
      <c r="A269" s="447"/>
      <c r="B269" s="447"/>
      <c r="C269" s="284"/>
      <c r="D269" s="243"/>
      <c r="E269" s="243"/>
      <c r="F269" s="170"/>
      <c r="G269" s="170"/>
      <c r="H269" s="127"/>
      <c r="I269" s="127"/>
    </row>
    <row r="270" spans="1:9" ht="12" customHeight="1" x14ac:dyDescent="0.2">
      <c r="A270" s="1017" t="s">
        <v>266</v>
      </c>
      <c r="B270" s="1018"/>
      <c r="C270" s="1018"/>
      <c r="D270" s="1018"/>
      <c r="E270" s="1018"/>
      <c r="F270" s="1018"/>
      <c r="G270" s="1018"/>
      <c r="H270" s="1018"/>
      <c r="I270" s="1019"/>
    </row>
    <row r="271" spans="1:9" ht="15" thickBot="1" x14ac:dyDescent="0.3">
      <c r="A271" s="139" t="s">
        <v>252</v>
      </c>
      <c r="B271" s="140" t="s">
        <v>253</v>
      </c>
      <c r="C271" s="140" t="s">
        <v>2</v>
      </c>
      <c r="D271" s="140" t="s">
        <v>0</v>
      </c>
      <c r="E271" s="140" t="s">
        <v>3</v>
      </c>
      <c r="F271" s="140" t="s">
        <v>1</v>
      </c>
      <c r="G271" s="140" t="s">
        <v>51</v>
      </c>
      <c r="H271" s="140" t="s">
        <v>50</v>
      </c>
      <c r="I271" s="141" t="s">
        <v>254</v>
      </c>
    </row>
    <row r="272" spans="1:9" ht="27" customHeight="1" thickBot="1" x14ac:dyDescent="0.25">
      <c r="A272" s="148">
        <f>SUM(H242,H249,H256,H263)</f>
        <v>0</v>
      </c>
      <c r="B272" s="148">
        <f>A272</f>
        <v>0</v>
      </c>
      <c r="C272" s="148">
        <f>SUM(H244,H251,H258,H265)</f>
        <v>0</v>
      </c>
      <c r="D272" s="148">
        <f>SUM(H245,H252,H259,H266)</f>
        <v>0</v>
      </c>
      <c r="E272" s="148">
        <f>SUM(H246,H253,H260,H267)</f>
        <v>0</v>
      </c>
      <c r="F272" s="148">
        <f>SUM(H243,H250,H257,H264)</f>
        <v>0</v>
      </c>
      <c r="G272" s="148">
        <f>SUM(H247,H254,H261,H268)</f>
        <v>0</v>
      </c>
      <c r="H272" s="304" t="s">
        <v>166</v>
      </c>
      <c r="I272" s="304" t="s">
        <v>166</v>
      </c>
    </row>
    <row r="273" spans="1:13" x14ac:dyDescent="0.2">
      <c r="A273" s="447"/>
      <c r="B273" s="447"/>
      <c r="C273" s="284"/>
      <c r="D273" s="243"/>
      <c r="E273" s="243"/>
      <c r="F273" s="170"/>
      <c r="G273" s="170"/>
      <c r="H273" s="127"/>
      <c r="I273" s="127"/>
    </row>
    <row r="274" spans="1:13" s="160" customFormat="1" ht="25.5" x14ac:dyDescent="0.35">
      <c r="A274" s="214" t="s">
        <v>655</v>
      </c>
    </row>
    <row r="276" spans="1:13" ht="18" x14ac:dyDescent="0.25">
      <c r="A276" s="218" t="s">
        <v>656</v>
      </c>
      <c r="B276" s="171"/>
      <c r="C276" s="174"/>
      <c r="D276" s="174"/>
      <c r="E276" s="174"/>
      <c r="F276" s="174"/>
      <c r="G276" s="174"/>
      <c r="H276" s="174"/>
      <c r="I276" s="154"/>
      <c r="J276" s="154"/>
      <c r="K276" s="155"/>
      <c r="L276" s="156"/>
      <c r="M276" s="142"/>
    </row>
    <row r="277" spans="1:13" x14ac:dyDescent="0.2">
      <c r="C277" s="124"/>
      <c r="D277" s="124"/>
      <c r="E277" s="124"/>
      <c r="F277" s="124"/>
      <c r="G277" s="124"/>
      <c r="H277" s="124"/>
      <c r="I277" s="284"/>
      <c r="J277" s="284"/>
      <c r="K277" s="172"/>
      <c r="L277" s="149"/>
      <c r="M277" s="173"/>
    </row>
    <row r="278" spans="1:13" x14ac:dyDescent="0.2">
      <c r="A278" s="324" t="s">
        <v>657</v>
      </c>
      <c r="C278" s="124"/>
      <c r="D278" s="124"/>
      <c r="E278" s="124"/>
      <c r="F278" s="124"/>
      <c r="G278" s="124"/>
      <c r="H278" s="124"/>
      <c r="I278" s="284"/>
      <c r="J278" s="284"/>
      <c r="K278" s="172"/>
      <c r="L278" s="149"/>
      <c r="M278" s="173"/>
    </row>
    <row r="279" spans="1:13" ht="13.5" thickBot="1" x14ac:dyDescent="0.25">
      <c r="C279" s="124"/>
      <c r="D279" s="124"/>
      <c r="E279" s="124"/>
      <c r="F279" s="124"/>
      <c r="G279" s="124"/>
      <c r="H279" s="124"/>
      <c r="I279" s="284"/>
      <c r="J279" s="284"/>
      <c r="K279" s="172"/>
      <c r="L279" s="149"/>
      <c r="M279" s="173"/>
    </row>
    <row r="280" spans="1:13" x14ac:dyDescent="0.2">
      <c r="A280" s="1083" t="s">
        <v>231</v>
      </c>
      <c r="B280" s="1086" t="s">
        <v>232</v>
      </c>
      <c r="C280" s="978" t="s">
        <v>230</v>
      </c>
      <c r="D280" s="979"/>
      <c r="E280" s="980"/>
      <c r="F280" s="978" t="s">
        <v>648</v>
      </c>
      <c r="G280" s="979"/>
      <c r="H280" s="980"/>
      <c r="I280" s="978" t="s">
        <v>649</v>
      </c>
      <c r="J280" s="979"/>
      <c r="K280" s="980"/>
      <c r="L280" s="149"/>
      <c r="M280" s="173"/>
    </row>
    <row r="281" spans="1:13" x14ac:dyDescent="0.2">
      <c r="A281" s="1084"/>
      <c r="B281" s="1087"/>
      <c r="C281" s="225" t="s">
        <v>233</v>
      </c>
      <c r="D281" s="220" t="s">
        <v>234</v>
      </c>
      <c r="E281" s="222" t="s">
        <v>235</v>
      </c>
      <c r="F281" s="225" t="s">
        <v>233</v>
      </c>
      <c r="G281" s="220" t="s">
        <v>234</v>
      </c>
      <c r="H281" s="222" t="s">
        <v>235</v>
      </c>
      <c r="I281" s="225" t="s">
        <v>233</v>
      </c>
      <c r="J281" s="220" t="s">
        <v>234</v>
      </c>
      <c r="K281" s="222" t="s">
        <v>235</v>
      </c>
      <c r="L281" s="149"/>
      <c r="M281" s="173"/>
    </row>
    <row r="282" spans="1:13" ht="13.5" thickBot="1" x14ac:dyDescent="0.25">
      <c r="A282" s="1085"/>
      <c r="B282" s="1088"/>
      <c r="C282" s="228" t="s">
        <v>107</v>
      </c>
      <c r="D282" s="224" t="s">
        <v>191</v>
      </c>
      <c r="E282" s="223" t="s">
        <v>192</v>
      </c>
      <c r="F282" s="228" t="s">
        <v>107</v>
      </c>
      <c r="G282" s="224" t="s">
        <v>191</v>
      </c>
      <c r="H282" s="223" t="s">
        <v>192</v>
      </c>
      <c r="I282" s="228" t="s">
        <v>107</v>
      </c>
      <c r="J282" s="224" t="s">
        <v>191</v>
      </c>
      <c r="K282" s="223" t="s">
        <v>192</v>
      </c>
      <c r="L282" s="149"/>
      <c r="M282" s="173"/>
    </row>
    <row r="283" spans="1:13" x14ac:dyDescent="0.2">
      <c r="A283" s="289" t="s">
        <v>236</v>
      </c>
      <c r="B283" s="226" t="s">
        <v>164</v>
      </c>
      <c r="C283" s="317">
        <f>SUMIFS('2.6 ROCK PRODUCTS'!D8,'2.6 ROCK PRODUCTS'!G8,"=NATURAL GAS",'2.6 ROCK PRODUCTS'!H8,"=VENTURI SCRUBBER")</f>
        <v>0</v>
      </c>
      <c r="D283" s="305">
        <v>1.9E-2</v>
      </c>
      <c r="E283" s="230">
        <f>(C283*D283)/2000</f>
        <v>0</v>
      </c>
      <c r="F283" s="317">
        <f>SUMIFS('2.6 ROCK PRODUCTS'!D8,'2.6 ROCK PRODUCTS'!G8,"=DIESEL/FUEL OIL #2",'2.6 ROCK PRODUCTS'!H8,"=VENTURI SCRUBBER")</f>
        <v>0</v>
      </c>
      <c r="G283" s="305">
        <v>1.9E-2</v>
      </c>
      <c r="H283" s="230">
        <f>(F283*G283)/2000</f>
        <v>0</v>
      </c>
      <c r="I283" s="317">
        <f>SUMIFS('2.6 ROCK PRODUCTS'!D8,'2.6 ROCK PRODUCTS'!G8,"=WASTE/FUEL OIL #6",'2.6 ROCK PRODUCTS'!H8,"=VENTURI SCRUBBER")</f>
        <v>0</v>
      </c>
      <c r="J283" s="305">
        <v>1.9E-2</v>
      </c>
      <c r="K283" s="230">
        <f>(I283*J283)/2000</f>
        <v>0</v>
      </c>
      <c r="L283" s="149"/>
      <c r="M283" s="173"/>
    </row>
    <row r="284" spans="1:13" ht="13.5" thickBot="1" x14ac:dyDescent="0.25">
      <c r="A284" s="219" t="s">
        <v>237</v>
      </c>
      <c r="B284" s="227" t="s">
        <v>164</v>
      </c>
      <c r="C284" s="475">
        <f>SUMIFS('2.6 ROCK PRODUCTS'!D8,'2.6 ROCK PRODUCTS'!G8,"=NATURAL GAS",'2.6 ROCK PRODUCTS'!H8,"=FABRIC FILTER")</f>
        <v>0</v>
      </c>
      <c r="D284" s="306">
        <v>2.3E-2</v>
      </c>
      <c r="E284" s="229">
        <f t="shared" ref="E284" si="23">(C284*D284)/2000</f>
        <v>0</v>
      </c>
      <c r="F284" s="475">
        <f>SUMIFS('2.6 ROCK PRODUCTS'!D8,'2.6 ROCK PRODUCTS'!G8,"=DIESEL/FUEL OIL #2",'2.6 ROCK PRODUCTS'!H8,"=FABRIC FILTER")</f>
        <v>0</v>
      </c>
      <c r="G284" s="306">
        <v>2.3E-2</v>
      </c>
      <c r="H284" s="229">
        <f t="shared" ref="H284" si="24">(F284*G284)/2000</f>
        <v>0</v>
      </c>
      <c r="I284" s="475">
        <f>SUMIFS('2.6 ROCK PRODUCTS'!D8,'2.6 ROCK PRODUCTS'!G8,"=WASTE/FUEL OIL #6",'2.6 ROCK PRODUCTS'!H8,"=FABRIC FILTER")</f>
        <v>0</v>
      </c>
      <c r="J284" s="306">
        <v>2.3E-2</v>
      </c>
      <c r="K284" s="229">
        <f t="shared" ref="K284" si="25">(I284*J284)/2000</f>
        <v>0</v>
      </c>
      <c r="L284" s="149"/>
      <c r="M284" s="173"/>
    </row>
    <row r="285" spans="1:13" x14ac:dyDescent="0.2">
      <c r="A285" s="1080"/>
      <c r="B285" s="221" t="s">
        <v>0</v>
      </c>
      <c r="C285" s="981">
        <f>C283+C284</f>
        <v>0</v>
      </c>
      <c r="D285" s="307">
        <v>3.3999999999999998E-3</v>
      </c>
      <c r="E285" s="234">
        <f>($C$285*D285)/2000</f>
        <v>0</v>
      </c>
      <c r="F285" s="981">
        <f>F283+F284</f>
        <v>0</v>
      </c>
      <c r="G285" s="307">
        <v>1.0999999999999999E-2</v>
      </c>
      <c r="H285" s="234">
        <f>($F$285*G285)/2000</f>
        <v>0</v>
      </c>
      <c r="I285" s="950">
        <f>I283+I284</f>
        <v>0</v>
      </c>
      <c r="J285" s="307">
        <v>5.8000000000000003E-2</v>
      </c>
      <c r="K285" s="234">
        <f>($I$285*J285)/2000</f>
        <v>0</v>
      </c>
      <c r="L285" s="149"/>
      <c r="M285" s="173"/>
    </row>
    <row r="286" spans="1:13" x14ac:dyDescent="0.2">
      <c r="A286" s="1081"/>
      <c r="B286" s="222" t="s">
        <v>1</v>
      </c>
      <c r="C286" s="982"/>
      <c r="D286" s="305">
        <v>0.13</v>
      </c>
      <c r="E286" s="230">
        <f>($C$285*D286)/2000</f>
        <v>0</v>
      </c>
      <c r="F286" s="982"/>
      <c r="G286" s="305">
        <v>0.13</v>
      </c>
      <c r="H286" s="230">
        <f>($F$285*G286)/2000</f>
        <v>0</v>
      </c>
      <c r="I286" s="951"/>
      <c r="J286" s="305">
        <v>0.13</v>
      </c>
      <c r="K286" s="230">
        <f>($I$285*J286)/2000</f>
        <v>0</v>
      </c>
      <c r="L286" s="149"/>
      <c r="M286" s="173"/>
    </row>
    <row r="287" spans="1:13" x14ac:dyDescent="0.2">
      <c r="A287" s="1081"/>
      <c r="B287" s="309" t="s">
        <v>3</v>
      </c>
      <c r="C287" s="982"/>
      <c r="D287" s="308">
        <v>3.2000000000000001E-2</v>
      </c>
      <c r="E287" s="230">
        <f>($C$285*D287)/2000</f>
        <v>0</v>
      </c>
      <c r="F287" s="982"/>
      <c r="G287" s="308">
        <v>3.2000000000000001E-2</v>
      </c>
      <c r="H287" s="230">
        <f>($F$285*G287)/2000</f>
        <v>0</v>
      </c>
      <c r="I287" s="951"/>
      <c r="J287" s="308">
        <v>3.2000000000000001E-2</v>
      </c>
      <c r="K287" s="230">
        <f>($I$285*J287)/2000</f>
        <v>0</v>
      </c>
      <c r="L287" s="149"/>
      <c r="M287" s="173"/>
    </row>
    <row r="288" spans="1:13" ht="13.5" thickBot="1" x14ac:dyDescent="0.25">
      <c r="A288" s="1082"/>
      <c r="B288" s="223" t="s">
        <v>2</v>
      </c>
      <c r="C288" s="983"/>
      <c r="D288" s="306">
        <v>2.5999999999999999E-2</v>
      </c>
      <c r="E288" s="229">
        <f>($C$285*D288)/2000</f>
        <v>0</v>
      </c>
      <c r="F288" s="983"/>
      <c r="G288" s="306">
        <v>5.5E-2</v>
      </c>
      <c r="H288" s="229">
        <f>($F$285*G288)/2000</f>
        <v>0</v>
      </c>
      <c r="I288" s="952"/>
      <c r="J288" s="306">
        <v>5.5E-2</v>
      </c>
      <c r="K288" s="229">
        <f>($I$285*J288)/2000</f>
        <v>0</v>
      </c>
      <c r="L288" s="149"/>
      <c r="M288" s="173"/>
    </row>
    <row r="289" spans="1:13" x14ac:dyDescent="0.2">
      <c r="A289" s="124"/>
      <c r="B289" s="124"/>
      <c r="C289" s="124"/>
      <c r="D289" s="124"/>
      <c r="E289" s="124"/>
      <c r="F289" s="124"/>
      <c r="G289" s="124"/>
      <c r="H289" s="124"/>
      <c r="I289" s="284"/>
      <c r="J289" s="284"/>
      <c r="K289" s="172"/>
      <c r="L289" s="149"/>
      <c r="M289" s="173"/>
    </row>
    <row r="290" spans="1:13" x14ac:dyDescent="0.2">
      <c r="A290" s="325" t="s">
        <v>658</v>
      </c>
      <c r="B290" s="124"/>
      <c r="C290" s="124"/>
      <c r="D290" s="124"/>
      <c r="E290" s="124"/>
      <c r="F290" s="124"/>
      <c r="G290" s="124"/>
      <c r="H290" s="124"/>
      <c r="I290" s="284"/>
      <c r="J290" s="284"/>
      <c r="K290" s="172"/>
      <c r="L290" s="149"/>
      <c r="M290" s="173"/>
    </row>
    <row r="291" spans="1:13" ht="13.5" thickBot="1" x14ac:dyDescent="0.25">
      <c r="A291" s="175"/>
      <c r="B291" s="132"/>
      <c r="C291" s="116"/>
      <c r="D291" s="116"/>
      <c r="E291" s="116"/>
      <c r="F291" s="116"/>
      <c r="G291" s="116"/>
      <c r="H291" s="116"/>
      <c r="I291" s="116"/>
    </row>
    <row r="292" spans="1:13" x14ac:dyDescent="0.2">
      <c r="A292" s="1044" t="s">
        <v>101</v>
      </c>
      <c r="B292" s="1045"/>
      <c r="C292" s="976" t="s">
        <v>574</v>
      </c>
      <c r="D292" s="977"/>
      <c r="E292" s="976" t="s">
        <v>575</v>
      </c>
      <c r="F292" s="977"/>
      <c r="G292" s="976" t="s">
        <v>647</v>
      </c>
      <c r="H292" s="977"/>
      <c r="I292" s="116"/>
    </row>
    <row r="293" spans="1:13" x14ac:dyDescent="0.2">
      <c r="A293" s="1046"/>
      <c r="B293" s="1047"/>
      <c r="C293" s="471" t="s">
        <v>239</v>
      </c>
      <c r="D293" s="318">
        <f>SUMIFS('2.6 ROCK PRODUCTS'!D11,'2.6 ROCK PRODUCTS'!G11,"=NATURAL GAS (cu. ft.)")</f>
        <v>0</v>
      </c>
      <c r="E293" s="471" t="s">
        <v>239</v>
      </c>
      <c r="F293" s="318">
        <f>SUMIFS('2.6 ROCK PRODUCTS'!D11,'2.6 ROCK PRODUCTS'!G11,"=LPG (gallons)")</f>
        <v>0</v>
      </c>
      <c r="G293" s="471" t="s">
        <v>239</v>
      </c>
      <c r="H293" s="318">
        <f>SUMIFS('2.6 ROCK PRODUCTS'!D11,'2.6 ROCK PRODUCTS'!G11,"=DIESEL/FUEL OIL #2 (gallons)")</f>
        <v>0</v>
      </c>
      <c r="I293" s="116"/>
    </row>
    <row r="294" spans="1:13" x14ac:dyDescent="0.2">
      <c r="A294" s="1046"/>
      <c r="B294" s="1047"/>
      <c r="C294" s="283" t="s">
        <v>189</v>
      </c>
      <c r="D294" s="473" t="s">
        <v>240</v>
      </c>
      <c r="E294" s="283" t="s">
        <v>189</v>
      </c>
      <c r="F294" s="473" t="s">
        <v>240</v>
      </c>
      <c r="G294" s="283" t="s">
        <v>189</v>
      </c>
      <c r="H294" s="473" t="s">
        <v>240</v>
      </c>
      <c r="I294" s="116"/>
    </row>
    <row r="295" spans="1:13" ht="13.5" thickBot="1" x14ac:dyDescent="0.25">
      <c r="A295" s="1046"/>
      <c r="B295" s="1047"/>
      <c r="C295" s="231" t="s">
        <v>637</v>
      </c>
      <c r="D295" s="134" t="s">
        <v>107</v>
      </c>
      <c r="E295" s="231" t="s">
        <v>241</v>
      </c>
      <c r="F295" s="134" t="s">
        <v>107</v>
      </c>
      <c r="G295" s="231" t="s">
        <v>241</v>
      </c>
      <c r="H295" s="134" t="s">
        <v>107</v>
      </c>
      <c r="I295" s="116"/>
    </row>
    <row r="296" spans="1:13" x14ac:dyDescent="0.2">
      <c r="A296" s="1076" t="s">
        <v>164</v>
      </c>
      <c r="B296" s="1077"/>
      <c r="C296" s="310">
        <v>7.6000000000000001E-6</v>
      </c>
      <c r="D296" s="232">
        <f>($D$293*$C296)/2000</f>
        <v>0</v>
      </c>
      <c r="E296" s="310">
        <v>5.0000000000000001E-4</v>
      </c>
      <c r="F296" s="232">
        <f>($F$293*$E296)/2000</f>
        <v>0</v>
      </c>
      <c r="G296" s="310">
        <v>2E-3</v>
      </c>
      <c r="H296" s="232">
        <f>($H$293*$G296)/2000</f>
        <v>0</v>
      </c>
      <c r="I296" s="116"/>
    </row>
    <row r="297" spans="1:13" x14ac:dyDescent="0.2">
      <c r="A297" s="1078" t="s">
        <v>2</v>
      </c>
      <c r="B297" s="1079"/>
      <c r="C297" s="311">
        <v>1E-4</v>
      </c>
      <c r="D297" s="135">
        <f>($D$293*$C297)/2000</f>
        <v>0</v>
      </c>
      <c r="E297" s="311">
        <v>1.4500000000000001E-2</v>
      </c>
      <c r="F297" s="135">
        <f>($F$293*$E297)/2000</f>
        <v>0</v>
      </c>
      <c r="G297" s="311">
        <v>0.02</v>
      </c>
      <c r="H297" s="135">
        <f>($H$293*$G297)/2000</f>
        <v>0</v>
      </c>
      <c r="I297" s="116"/>
    </row>
    <row r="298" spans="1:13" x14ac:dyDescent="0.2">
      <c r="A298" s="1078" t="s">
        <v>0</v>
      </c>
      <c r="B298" s="1079"/>
      <c r="C298" s="311">
        <v>5.9999999999999997E-7</v>
      </c>
      <c r="D298" s="135">
        <f>($D$293*$C298)/2000</f>
        <v>0</v>
      </c>
      <c r="E298" s="311">
        <v>7.6000000000000004E-5</v>
      </c>
      <c r="F298" s="135">
        <f>($F$293*$E298)/2000</f>
        <v>0</v>
      </c>
      <c r="G298" s="311">
        <v>2.0000000000000001E-4</v>
      </c>
      <c r="H298" s="135">
        <f>($H$293*$G298)/2000</f>
        <v>0</v>
      </c>
      <c r="I298" s="116"/>
    </row>
    <row r="299" spans="1:13" x14ac:dyDescent="0.2">
      <c r="A299" s="1078" t="s">
        <v>3</v>
      </c>
      <c r="B299" s="1079"/>
      <c r="C299" s="311">
        <v>5.4999999999999999E-6</v>
      </c>
      <c r="D299" s="135">
        <f>($D$293*$C299)/2000</f>
        <v>0</v>
      </c>
      <c r="E299" s="311">
        <v>5.5000000000000003E-4</v>
      </c>
      <c r="F299" s="135">
        <f>($F$293*$E299)/2000</f>
        <v>0</v>
      </c>
      <c r="G299" s="311">
        <v>5.5599999999999996E-4</v>
      </c>
      <c r="H299" s="135">
        <f>($H$293*$G299)/2000</f>
        <v>0</v>
      </c>
      <c r="I299" s="116"/>
    </row>
    <row r="300" spans="1:13" ht="13.5" thickBot="1" x14ac:dyDescent="0.25">
      <c r="A300" s="1042" t="s">
        <v>1</v>
      </c>
      <c r="B300" s="1043"/>
      <c r="C300" s="312">
        <v>8.8999999999999995E-6</v>
      </c>
      <c r="D300" s="136">
        <f>($D$293*$C300)/2000</f>
        <v>0</v>
      </c>
      <c r="E300" s="312">
        <v>2E-3</v>
      </c>
      <c r="F300" s="136">
        <f>($F$293*$E300)/2000</f>
        <v>0</v>
      </c>
      <c r="G300" s="312">
        <v>1.1999999999999999E-3</v>
      </c>
      <c r="H300" s="136">
        <f>($H$293*$G300)/2000</f>
        <v>0</v>
      </c>
      <c r="I300" s="116"/>
    </row>
    <row r="301" spans="1:13" x14ac:dyDescent="0.2">
      <c r="L301" s="132"/>
      <c r="M301" s="132"/>
    </row>
    <row r="302" spans="1:13" x14ac:dyDescent="0.2">
      <c r="A302" s="324" t="s">
        <v>663</v>
      </c>
    </row>
    <row r="303" spans="1:13" ht="13.5" thickBot="1" x14ac:dyDescent="0.25">
      <c r="A303" s="176"/>
    </row>
    <row r="304" spans="1:13" ht="12.75" customHeight="1" x14ac:dyDescent="0.2">
      <c r="A304" s="1044" t="s">
        <v>101</v>
      </c>
      <c r="B304" s="1045"/>
      <c r="C304" s="1056" t="s">
        <v>576</v>
      </c>
      <c r="D304" s="954"/>
      <c r="E304" s="953" t="s">
        <v>577</v>
      </c>
      <c r="F304" s="954"/>
      <c r="H304" s="8" t="s">
        <v>164</v>
      </c>
      <c r="I304" s="521">
        <f>SUM(C308,E308,D314)</f>
        <v>5.4400000000000004E-3</v>
      </c>
      <c r="J304" s="8"/>
    </row>
    <row r="305" spans="1:13" ht="12.75" customHeight="1" x14ac:dyDescent="0.2">
      <c r="A305" s="1046"/>
      <c r="B305" s="1047"/>
      <c r="C305" s="282" t="s">
        <v>578</v>
      </c>
      <c r="D305" s="318">
        <f>'2.6 ROCK PRODUCTS'!D14</f>
        <v>0</v>
      </c>
      <c r="E305" s="235" t="s">
        <v>578</v>
      </c>
      <c r="F305" s="318">
        <f>D305</f>
        <v>0</v>
      </c>
      <c r="H305" s="8" t="s">
        <v>3</v>
      </c>
      <c r="I305" s="521">
        <f>SUM(C309,E309)</f>
        <v>2.1999999999999999E-2</v>
      </c>
      <c r="J305" s="8"/>
    </row>
    <row r="306" spans="1:13" ht="12.75" customHeight="1" x14ac:dyDescent="0.2">
      <c r="A306" s="1046"/>
      <c r="B306" s="1047"/>
      <c r="C306" s="283" t="s">
        <v>234</v>
      </c>
      <c r="D306" s="473" t="s">
        <v>162</v>
      </c>
      <c r="E306" s="178" t="s">
        <v>234</v>
      </c>
      <c r="F306" s="473" t="s">
        <v>162</v>
      </c>
      <c r="H306" s="8" t="s">
        <v>1</v>
      </c>
      <c r="I306" s="521">
        <f>SUM(C310,E310)</f>
        <v>3.3999999999999998E-3</v>
      </c>
      <c r="J306" s="8"/>
    </row>
    <row r="307" spans="1:13" ht="12.75" customHeight="1" thickBot="1" x14ac:dyDescent="0.25">
      <c r="A307" s="1048"/>
      <c r="B307" s="1049"/>
      <c r="C307" s="463" t="s">
        <v>191</v>
      </c>
      <c r="D307" s="119" t="s">
        <v>107</v>
      </c>
      <c r="E307" s="179" t="s">
        <v>191</v>
      </c>
      <c r="F307" s="119" t="s">
        <v>107</v>
      </c>
      <c r="J307" s="8"/>
    </row>
    <row r="308" spans="1:13" x14ac:dyDescent="0.2">
      <c r="A308" s="1050" t="s">
        <v>164</v>
      </c>
      <c r="B308" s="1051"/>
      <c r="C308" s="522">
        <v>9.2000000000000003E-4</v>
      </c>
      <c r="D308" s="233">
        <f t="shared" ref="D308:D310" si="26">($D$305*$C308)/2000</f>
        <v>0</v>
      </c>
      <c r="E308" s="522">
        <v>9.2000000000000003E-4</v>
      </c>
      <c r="F308" s="233">
        <f t="shared" ref="F308:F310" si="27">$F$305*$E308/2000</f>
        <v>0</v>
      </c>
      <c r="J308" s="8"/>
    </row>
    <row r="309" spans="1:13" x14ac:dyDescent="0.2">
      <c r="A309" s="1052" t="s">
        <v>3</v>
      </c>
      <c r="B309" s="1053"/>
      <c r="C309" s="523">
        <v>1.0999999999999999E-2</v>
      </c>
      <c r="D309" s="180">
        <f t="shared" si="26"/>
        <v>0</v>
      </c>
      <c r="E309" s="523">
        <v>1.0999999999999999E-2</v>
      </c>
      <c r="F309" s="180">
        <f t="shared" si="27"/>
        <v>0</v>
      </c>
      <c r="J309" s="8"/>
    </row>
    <row r="310" spans="1:13" ht="11.25" customHeight="1" thickBot="1" x14ac:dyDescent="0.25">
      <c r="A310" s="1054" t="s">
        <v>1</v>
      </c>
      <c r="B310" s="1055"/>
      <c r="C310" s="524">
        <v>1.6999999999999999E-3</v>
      </c>
      <c r="D310" s="181">
        <f t="shared" si="26"/>
        <v>0</v>
      </c>
      <c r="E310" s="524">
        <v>1.6999999999999999E-3</v>
      </c>
      <c r="F310" s="181">
        <f t="shared" si="27"/>
        <v>0</v>
      </c>
      <c r="J310" s="8"/>
    </row>
    <row r="311" spans="1:13" ht="11.25" customHeight="1" thickBot="1" x14ac:dyDescent="0.25">
      <c r="A311" s="243"/>
      <c r="B311" s="243"/>
      <c r="C311" s="315"/>
      <c r="D311" s="316"/>
      <c r="E311" s="315"/>
      <c r="F311" s="316"/>
      <c r="J311" s="8"/>
    </row>
    <row r="312" spans="1:13" ht="11.25" customHeight="1" x14ac:dyDescent="0.2">
      <c r="A312" s="1057" t="s">
        <v>454</v>
      </c>
      <c r="B312" s="1069" t="s">
        <v>232</v>
      </c>
      <c r="C312" s="382" t="s">
        <v>451</v>
      </c>
      <c r="D312" s="467" t="s">
        <v>189</v>
      </c>
      <c r="E312" s="472" t="s">
        <v>162</v>
      </c>
    </row>
    <row r="313" spans="1:13" ht="11.25" customHeight="1" x14ac:dyDescent="0.2">
      <c r="A313" s="1068"/>
      <c r="B313" s="1070"/>
      <c r="C313" s="383" t="s">
        <v>611</v>
      </c>
      <c r="D313" s="470" t="s">
        <v>191</v>
      </c>
      <c r="E313" s="473" t="s">
        <v>192</v>
      </c>
    </row>
    <row r="314" spans="1:13" ht="13.5" thickBot="1" x14ac:dyDescent="0.25">
      <c r="A314" s="463" t="s">
        <v>670</v>
      </c>
      <c r="B314" s="466" t="s">
        <v>164</v>
      </c>
      <c r="C314" s="352">
        <f>'2.6 ROCK PRODUCTS'!D16</f>
        <v>0</v>
      </c>
      <c r="D314" s="384">
        <v>3.5999999999999999E-3</v>
      </c>
      <c r="E314" s="236">
        <f>(C314*$D314)/2000</f>
        <v>0</v>
      </c>
    </row>
    <row r="315" spans="1:13" ht="11.25" customHeight="1" x14ac:dyDescent="0.2">
      <c r="A315" s="243"/>
      <c r="B315" s="243"/>
      <c r="C315" s="315"/>
      <c r="D315" s="316"/>
      <c r="E315" s="315"/>
      <c r="F315" s="316"/>
      <c r="J315" s="8"/>
    </row>
    <row r="316" spans="1:13" ht="18" x14ac:dyDescent="0.25">
      <c r="A316" s="218" t="s">
        <v>659</v>
      </c>
      <c r="B316" s="171"/>
      <c r="C316" s="174"/>
      <c r="D316" s="174"/>
      <c r="E316" s="174"/>
      <c r="F316" s="174"/>
      <c r="G316" s="174"/>
      <c r="H316" s="174"/>
      <c r="I316" s="154"/>
      <c r="J316" s="154"/>
      <c r="K316" s="155"/>
      <c r="L316" s="156"/>
      <c r="M316" s="142"/>
    </row>
    <row r="317" spans="1:13" ht="13.5" thickBot="1" x14ac:dyDescent="0.25"/>
    <row r="318" spans="1:13" x14ac:dyDescent="0.2">
      <c r="A318" s="1002" t="s">
        <v>454</v>
      </c>
      <c r="B318" s="467" t="s">
        <v>232</v>
      </c>
      <c r="C318" s="467" t="s">
        <v>451</v>
      </c>
      <c r="D318" s="467" t="s">
        <v>189</v>
      </c>
      <c r="E318" s="472" t="s">
        <v>162</v>
      </c>
      <c r="H318" s="116"/>
      <c r="I318" s="116"/>
    </row>
    <row r="319" spans="1:13" ht="13.5" thickBot="1" x14ac:dyDescent="0.25">
      <c r="A319" s="1003"/>
      <c r="B319" s="466"/>
      <c r="C319" s="466" t="s">
        <v>611</v>
      </c>
      <c r="D319" s="466" t="s">
        <v>191</v>
      </c>
      <c r="E319" s="119" t="s">
        <v>192</v>
      </c>
      <c r="H319" s="116"/>
      <c r="I319" s="116"/>
    </row>
    <row r="320" spans="1:13" x14ac:dyDescent="0.2">
      <c r="A320" s="464" t="s">
        <v>247</v>
      </c>
      <c r="B320" s="465" t="s">
        <v>164</v>
      </c>
      <c r="C320" s="347">
        <f>'2.6 ROCK PRODUCTS'!C20</f>
        <v>0</v>
      </c>
      <c r="D320" s="385">
        <v>5.2599999999999999E-4</v>
      </c>
      <c r="E320" s="292">
        <f>($C$320*$D320)/2000</f>
        <v>0</v>
      </c>
      <c r="H320" s="116"/>
      <c r="I320" s="116"/>
    </row>
    <row r="321" spans="1:13" x14ac:dyDescent="0.2">
      <c r="A321" s="456" t="s">
        <v>553</v>
      </c>
      <c r="B321" s="457" t="s">
        <v>164</v>
      </c>
      <c r="C321" s="321">
        <f>'2.6 ROCK PRODUCTS'!H20</f>
        <v>0</v>
      </c>
      <c r="D321" s="386">
        <v>5.2599999999999999E-4</v>
      </c>
      <c r="E321" s="247">
        <f>($C$321*$D321)/2000</f>
        <v>0</v>
      </c>
      <c r="H321" s="116"/>
      <c r="I321" s="116"/>
    </row>
    <row r="322" spans="1:13" x14ac:dyDescent="0.2">
      <c r="A322" s="456" t="s">
        <v>554</v>
      </c>
      <c r="B322" s="457" t="s">
        <v>164</v>
      </c>
      <c r="C322" s="321">
        <f>'2.6 ROCK PRODUCTS'!C22</f>
        <v>0</v>
      </c>
      <c r="D322" s="386">
        <v>5.4000000000000001E-4</v>
      </c>
      <c r="E322" s="247">
        <f>($C$322*$D322)/2000</f>
        <v>0</v>
      </c>
      <c r="H322" s="116"/>
      <c r="I322" s="116"/>
    </row>
    <row r="323" spans="1:13" x14ac:dyDescent="0.2">
      <c r="A323" s="456" t="s">
        <v>555</v>
      </c>
      <c r="B323" s="457" t="s">
        <v>164</v>
      </c>
      <c r="C323" s="321">
        <f>'2.6 ROCK PRODUCTS'!H22</f>
        <v>0</v>
      </c>
      <c r="D323" s="386">
        <v>7.3999999999999999E-4</v>
      </c>
      <c r="E323" s="247">
        <f>($C$323*$D323)/2000</f>
        <v>0</v>
      </c>
      <c r="H323" s="116"/>
      <c r="I323" s="116"/>
    </row>
    <row r="324" spans="1:13" x14ac:dyDescent="0.2">
      <c r="A324" s="456" t="s">
        <v>556</v>
      </c>
      <c r="B324" s="457" t="s">
        <v>164</v>
      </c>
      <c r="C324" s="321">
        <f>'2.6 ROCK PRODUCTS'!C24</f>
        <v>0</v>
      </c>
      <c r="D324" s="386">
        <v>2.2000000000000001E-3</v>
      </c>
      <c r="E324" s="247">
        <f>($C$324*$D324)/2000</f>
        <v>0</v>
      </c>
      <c r="H324" s="116"/>
      <c r="I324" s="116"/>
    </row>
    <row r="325" spans="1:13" ht="12" customHeight="1" thickBot="1" x14ac:dyDescent="0.25">
      <c r="A325" s="285" t="s">
        <v>248</v>
      </c>
      <c r="B325" s="286" t="s">
        <v>164</v>
      </c>
      <c r="C325" s="322">
        <f>'2.6 ROCK PRODUCTS'!H24</f>
        <v>0</v>
      </c>
      <c r="D325" s="387">
        <v>5.2599999999999999E-4</v>
      </c>
      <c r="E325" s="293">
        <f>($C$325*$D325)/2000</f>
        <v>0</v>
      </c>
      <c r="H325" s="116"/>
      <c r="I325" s="116"/>
    </row>
    <row r="326" spans="1:13" ht="11.25" customHeight="1" thickBot="1" x14ac:dyDescent="0.25">
      <c r="A326" s="125"/>
      <c r="B326" s="113"/>
      <c r="C326" s="126"/>
      <c r="D326" s="388"/>
      <c r="E326" s="128"/>
      <c r="H326" s="116"/>
      <c r="I326" s="116"/>
    </row>
    <row r="327" spans="1:13" ht="11.25" customHeight="1" x14ac:dyDescent="0.2">
      <c r="A327" s="1057" t="s">
        <v>454</v>
      </c>
      <c r="B327" s="1004" t="s">
        <v>232</v>
      </c>
      <c r="C327" s="1060" t="s">
        <v>612</v>
      </c>
      <c r="D327" s="382" t="s">
        <v>451</v>
      </c>
      <c r="E327" s="467" t="s">
        <v>189</v>
      </c>
      <c r="F327" s="472" t="s">
        <v>162</v>
      </c>
      <c r="H327" s="116"/>
      <c r="I327" s="116"/>
    </row>
    <row r="328" spans="1:13" ht="11.25" customHeight="1" x14ac:dyDescent="0.2">
      <c r="A328" s="1058"/>
      <c r="B328" s="1059"/>
      <c r="C328" s="1061"/>
      <c r="D328" s="383" t="s">
        <v>611</v>
      </c>
      <c r="E328" s="470" t="s">
        <v>613</v>
      </c>
      <c r="F328" s="473" t="s">
        <v>192</v>
      </c>
      <c r="H328" s="116"/>
      <c r="I328" s="116"/>
    </row>
    <row r="329" spans="1:13" ht="11.25" customHeight="1" x14ac:dyDescent="0.2">
      <c r="A329" s="283" t="s">
        <v>244</v>
      </c>
      <c r="B329" s="470" t="s">
        <v>164</v>
      </c>
      <c r="C329" s="431">
        <f>'2.6 ROCK PRODUCTS'!C27</f>
        <v>0</v>
      </c>
      <c r="D329" s="431">
        <f>'2.6 ROCK PRODUCTS'!E27</f>
        <v>0</v>
      </c>
      <c r="E329" s="468">
        <v>4.6E-5</v>
      </c>
      <c r="F329" s="432">
        <f>($C$329*D329*$E329)/2000</f>
        <v>0</v>
      </c>
      <c r="H329" s="116"/>
      <c r="I329" s="116"/>
    </row>
    <row r="330" spans="1:13" ht="11.25" customHeight="1" x14ac:dyDescent="0.2">
      <c r="A330" s="283" t="s">
        <v>244</v>
      </c>
      <c r="B330" s="470" t="s">
        <v>164</v>
      </c>
      <c r="C330" s="431">
        <f>'2.6 ROCK PRODUCTS'!C29</f>
        <v>0</v>
      </c>
      <c r="D330" s="431">
        <f>'2.6 ROCK PRODUCTS'!E29</f>
        <v>0</v>
      </c>
      <c r="E330" s="468">
        <v>4.6E-5</v>
      </c>
      <c r="F330" s="432">
        <f>($C$330*D330*$E330)/2000</f>
        <v>0</v>
      </c>
      <c r="H330" s="116"/>
      <c r="I330" s="116"/>
    </row>
    <row r="331" spans="1:13" ht="11.25" customHeight="1" x14ac:dyDescent="0.2">
      <c r="A331" s="283" t="s">
        <v>244</v>
      </c>
      <c r="B331" s="470" t="s">
        <v>164</v>
      </c>
      <c r="C331" s="431">
        <f>'2.6 ROCK PRODUCTS'!C31</f>
        <v>0</v>
      </c>
      <c r="D331" s="431">
        <f>'2.6 ROCK PRODUCTS'!E31</f>
        <v>0</v>
      </c>
      <c r="E331" s="468">
        <v>4.6E-5</v>
      </c>
      <c r="F331" s="432">
        <f>($C$331*D331*$E331)/2000</f>
        <v>0</v>
      </c>
      <c r="H331" s="116"/>
      <c r="I331" s="116"/>
    </row>
    <row r="332" spans="1:13" ht="11.25" customHeight="1" x14ac:dyDescent="0.2">
      <c r="A332" s="283" t="s">
        <v>244</v>
      </c>
      <c r="B332" s="470" t="s">
        <v>164</v>
      </c>
      <c r="C332" s="431">
        <f>'2.6 ROCK PRODUCTS'!C33</f>
        <v>0</v>
      </c>
      <c r="D332" s="431">
        <f>'2.6 ROCK PRODUCTS'!E33</f>
        <v>0</v>
      </c>
      <c r="E332" s="468">
        <v>4.6E-5</v>
      </c>
      <c r="F332" s="432">
        <f>($C$332*D332*$E332)/2000</f>
        <v>0</v>
      </c>
      <c r="H332" s="116"/>
      <c r="I332" s="116"/>
    </row>
    <row r="333" spans="1:13" ht="11.25" customHeight="1" x14ac:dyDescent="0.2">
      <c r="A333" s="283" t="s">
        <v>244</v>
      </c>
      <c r="B333" s="470" t="s">
        <v>164</v>
      </c>
      <c r="C333" s="431">
        <f>'2.6 ROCK PRODUCTS'!C35</f>
        <v>0</v>
      </c>
      <c r="D333" s="431">
        <f>'2.6 ROCK PRODUCTS'!E35</f>
        <v>0</v>
      </c>
      <c r="E333" s="468">
        <v>4.6E-5</v>
      </c>
      <c r="F333" s="432">
        <f>($C$333*D333*$E333)/2000</f>
        <v>0</v>
      </c>
      <c r="H333" s="116"/>
      <c r="I333" s="116"/>
    </row>
    <row r="334" spans="1:13" ht="13.5" thickBot="1" x14ac:dyDescent="0.25">
      <c r="A334" s="463" t="s">
        <v>244</v>
      </c>
      <c r="B334" s="466" t="s">
        <v>164</v>
      </c>
      <c r="C334" s="430">
        <f>'2.6 ROCK PRODUCTS'!C37</f>
        <v>0</v>
      </c>
      <c r="D334" s="430">
        <f>'2.6 ROCK PRODUCTS'!E37</f>
        <v>0</v>
      </c>
      <c r="E334" s="384">
        <v>4.6E-5</v>
      </c>
      <c r="F334" s="236">
        <f>($C$334*D334*$E334)/2000</f>
        <v>0</v>
      </c>
      <c r="H334" s="116"/>
      <c r="I334" s="116"/>
    </row>
    <row r="335" spans="1:13" x14ac:dyDescent="0.2">
      <c r="A335" s="125"/>
      <c r="B335" s="113"/>
      <c r="C335" s="126"/>
      <c r="D335" s="126"/>
      <c r="E335" s="126"/>
      <c r="F335" s="388"/>
      <c r="G335" s="127"/>
    </row>
    <row r="336" spans="1:13" ht="18" x14ac:dyDescent="0.25">
      <c r="A336" s="218" t="s">
        <v>660</v>
      </c>
      <c r="B336" s="171"/>
      <c r="C336" s="174"/>
      <c r="D336" s="174"/>
      <c r="E336" s="174"/>
      <c r="F336" s="174"/>
      <c r="G336" s="174"/>
      <c r="H336" s="174"/>
      <c r="I336" s="154"/>
      <c r="J336" s="154"/>
      <c r="K336" s="155"/>
      <c r="L336" s="156"/>
      <c r="M336" s="142"/>
    </row>
    <row r="337" spans="1:9" ht="13.5" thickBot="1" x14ac:dyDescent="0.25">
      <c r="A337" s="284"/>
      <c r="B337" s="113"/>
      <c r="C337" s="447"/>
      <c r="D337" s="447"/>
      <c r="E337" s="447"/>
      <c r="F337" s="114"/>
      <c r="G337" s="115"/>
      <c r="H337" s="116"/>
      <c r="I337" s="116"/>
    </row>
    <row r="338" spans="1:9" x14ac:dyDescent="0.2">
      <c r="A338" s="1002" t="s">
        <v>454</v>
      </c>
      <c r="B338" s="467" t="s">
        <v>232</v>
      </c>
      <c r="C338" s="467" t="s">
        <v>451</v>
      </c>
      <c r="D338" s="467" t="s">
        <v>189</v>
      </c>
      <c r="E338" s="472" t="s">
        <v>162</v>
      </c>
      <c r="F338" s="116"/>
      <c r="G338" s="116"/>
      <c r="H338" s="116"/>
      <c r="I338" s="116"/>
    </row>
    <row r="339" spans="1:9" ht="13.5" thickBot="1" x14ac:dyDescent="0.25">
      <c r="A339" s="1003"/>
      <c r="B339" s="466"/>
      <c r="C339" s="466" t="s">
        <v>559</v>
      </c>
      <c r="D339" s="466" t="s">
        <v>558</v>
      </c>
      <c r="E339" s="119" t="s">
        <v>192</v>
      </c>
      <c r="F339" s="116"/>
      <c r="G339" s="116"/>
      <c r="H339" s="116"/>
      <c r="I339" s="116"/>
    </row>
    <row r="340" spans="1:9" ht="13.5" thickBot="1" x14ac:dyDescent="0.25">
      <c r="A340" s="117" t="s">
        <v>526</v>
      </c>
      <c r="B340" s="118" t="s">
        <v>164</v>
      </c>
      <c r="C340" s="323">
        <f>'2.6 ROCK PRODUCTS'!D42</f>
        <v>0</v>
      </c>
      <c r="D340" s="389">
        <v>4.81E-3</v>
      </c>
      <c r="E340" s="123">
        <f>(C340*D340)/2000</f>
        <v>0</v>
      </c>
      <c r="F340" s="114"/>
      <c r="G340" s="115"/>
      <c r="H340" s="116"/>
      <c r="I340" s="116"/>
    </row>
    <row r="341" spans="1:9" x14ac:dyDescent="0.2">
      <c r="A341" s="284"/>
      <c r="B341" s="113"/>
      <c r="C341" s="447"/>
      <c r="D341" s="447"/>
      <c r="E341" s="447"/>
      <c r="F341" s="114"/>
      <c r="G341" s="115"/>
      <c r="H341" s="116"/>
      <c r="I341" s="116"/>
    </row>
    <row r="342" spans="1:9" s="171" customFormat="1" ht="18" x14ac:dyDescent="0.25">
      <c r="A342" s="218" t="s">
        <v>661</v>
      </c>
    </row>
    <row r="343" spans="1:9" ht="13.5" thickBot="1" x14ac:dyDescent="0.25">
      <c r="A343" s="177"/>
      <c r="B343" s="116"/>
      <c r="C343" s="116"/>
      <c r="D343" s="116"/>
      <c r="E343" s="116"/>
      <c r="F343" s="116"/>
      <c r="G343" s="116"/>
      <c r="H343" s="116"/>
      <c r="I343" s="116"/>
    </row>
    <row r="344" spans="1:9" ht="12.75" customHeight="1" thickBot="1" x14ac:dyDescent="0.25">
      <c r="A344" s="349"/>
      <c r="B344" s="350"/>
      <c r="C344" s="290" t="s">
        <v>560</v>
      </c>
      <c r="D344" s="351" t="s">
        <v>232</v>
      </c>
      <c r="E344" s="290" t="s">
        <v>189</v>
      </c>
      <c r="F344" s="291" t="s">
        <v>561</v>
      </c>
      <c r="G344" s="116"/>
      <c r="H344" s="116"/>
      <c r="I344" s="116"/>
    </row>
    <row r="345" spans="1:9" ht="12.75" customHeight="1" x14ac:dyDescent="0.2">
      <c r="A345" s="1040" t="s">
        <v>550</v>
      </c>
      <c r="B345" s="1041"/>
      <c r="C345" s="327">
        <f>'2.6 ROCK PRODUCTS'!D45</f>
        <v>0</v>
      </c>
      <c r="D345" s="348" t="s">
        <v>164</v>
      </c>
      <c r="E345" s="474">
        <v>0.438</v>
      </c>
      <c r="F345" s="292">
        <f>(C345*E345)/2000</f>
        <v>0</v>
      </c>
      <c r="G345" s="116"/>
      <c r="H345" s="116"/>
      <c r="I345" s="116"/>
    </row>
    <row r="346" spans="1:9" ht="12.75" customHeight="1" thickBot="1" x14ac:dyDescent="0.25">
      <c r="A346" s="1003" t="s">
        <v>551</v>
      </c>
      <c r="B346" s="1005"/>
      <c r="C346" s="390">
        <f>'2.6 ROCK PRODUCTS'!D47</f>
        <v>0</v>
      </c>
      <c r="D346" s="346" t="s">
        <v>164</v>
      </c>
      <c r="E346" s="466">
        <v>0.17</v>
      </c>
      <c r="F346" s="293">
        <f>(C346*E346)/2000</f>
        <v>0</v>
      </c>
      <c r="G346" s="116"/>
      <c r="H346" s="116"/>
      <c r="I346" s="116"/>
    </row>
    <row r="347" spans="1:9" ht="12.75" customHeight="1" thickBot="1" x14ac:dyDescent="0.25">
      <c r="A347" s="125"/>
      <c r="B347" s="125"/>
      <c r="C347" s="125"/>
      <c r="D347" s="125"/>
      <c r="E347" s="125"/>
      <c r="F347" s="116"/>
      <c r="G347" s="116"/>
      <c r="H347" s="116"/>
      <c r="I347" s="116"/>
    </row>
    <row r="348" spans="1:9" ht="12.75" customHeight="1" x14ac:dyDescent="0.2">
      <c r="A348" s="1091" t="s">
        <v>547</v>
      </c>
      <c r="B348" s="1092"/>
      <c r="C348" s="1095" t="s">
        <v>232</v>
      </c>
      <c r="D348" s="342" t="s">
        <v>189</v>
      </c>
      <c r="E348" s="343" t="s">
        <v>104</v>
      </c>
      <c r="F348" s="116"/>
      <c r="G348" s="116"/>
      <c r="H348" s="116"/>
      <c r="I348" s="116"/>
    </row>
    <row r="349" spans="1:9" ht="12.75" customHeight="1" thickBot="1" x14ac:dyDescent="0.25">
      <c r="A349" s="1093"/>
      <c r="B349" s="1094"/>
      <c r="C349" s="1096"/>
      <c r="D349" s="344" t="s">
        <v>548</v>
      </c>
      <c r="E349" s="345" t="s">
        <v>192</v>
      </c>
      <c r="F349" s="116"/>
      <c r="G349" s="116"/>
      <c r="H349" s="116"/>
      <c r="I349" s="116"/>
    </row>
    <row r="350" spans="1:9" ht="12.75" customHeight="1" x14ac:dyDescent="0.2">
      <c r="A350" s="1062" t="s">
        <v>563</v>
      </c>
      <c r="B350" s="1065">
        <f>'2.6 ROCK PRODUCTS'!D49</f>
        <v>0</v>
      </c>
      <c r="C350" s="391" t="s">
        <v>164</v>
      </c>
      <c r="D350" s="392">
        <v>41.673151683068056</v>
      </c>
      <c r="E350" s="393">
        <f>(B350*D350)/2000</f>
        <v>0</v>
      </c>
      <c r="F350" s="116"/>
      <c r="G350" s="116"/>
      <c r="H350" s="116"/>
      <c r="I350" s="116"/>
    </row>
    <row r="351" spans="1:9" ht="12.75" customHeight="1" x14ac:dyDescent="0.2">
      <c r="A351" s="1063"/>
      <c r="B351" s="1066"/>
      <c r="C351" s="391" t="s">
        <v>1</v>
      </c>
      <c r="D351" s="394">
        <v>2211</v>
      </c>
      <c r="E351" s="393">
        <f>(B350*D351)/2000</f>
        <v>0</v>
      </c>
      <c r="F351" s="116"/>
      <c r="G351" s="116"/>
      <c r="H351" s="116"/>
      <c r="I351" s="116"/>
    </row>
    <row r="352" spans="1:9" ht="12.75" customHeight="1" x14ac:dyDescent="0.2">
      <c r="A352" s="1063"/>
      <c r="B352" s="1066"/>
      <c r="C352" s="391" t="s">
        <v>564</v>
      </c>
      <c r="D352" s="394">
        <v>561</v>
      </c>
      <c r="E352" s="393">
        <f>(B350*D352)/2000</f>
        <v>0</v>
      </c>
      <c r="F352" s="116"/>
      <c r="G352" s="116"/>
      <c r="H352" s="116"/>
      <c r="I352" s="116"/>
    </row>
    <row r="353" spans="1:9" ht="12.75" customHeight="1" thickBot="1" x14ac:dyDescent="0.25">
      <c r="A353" s="1064"/>
      <c r="B353" s="1067"/>
      <c r="C353" s="395" t="s">
        <v>565</v>
      </c>
      <c r="D353" s="396">
        <v>66</v>
      </c>
      <c r="E353" s="397">
        <f>(B350*D353)/2000</f>
        <v>0</v>
      </c>
      <c r="F353" s="116"/>
      <c r="G353" s="116"/>
      <c r="H353" s="116"/>
      <c r="I353" s="116"/>
    </row>
    <row r="354" spans="1:9" ht="13.5" thickBot="1" x14ac:dyDescent="0.25"/>
    <row r="355" spans="1:9" x14ac:dyDescent="0.2">
      <c r="A355" s="1037" t="s">
        <v>662</v>
      </c>
      <c r="B355" s="1038"/>
      <c r="C355" s="1038"/>
      <c r="D355" s="1038"/>
      <c r="E355" s="1038"/>
      <c r="F355" s="1038"/>
      <c r="G355" s="1038"/>
      <c r="H355" s="1038"/>
      <c r="I355" s="1039"/>
    </row>
    <row r="356" spans="1:9" ht="15" thickBot="1" x14ac:dyDescent="0.3">
      <c r="A356" s="19" t="s">
        <v>252</v>
      </c>
      <c r="B356" s="20" t="s">
        <v>253</v>
      </c>
      <c r="C356" s="20" t="s">
        <v>2</v>
      </c>
      <c r="D356" s="20" t="s">
        <v>0</v>
      </c>
      <c r="E356" s="20" t="s">
        <v>3</v>
      </c>
      <c r="F356" s="20" t="s">
        <v>1</v>
      </c>
      <c r="G356" s="20" t="s">
        <v>51</v>
      </c>
      <c r="H356" s="20" t="s">
        <v>50</v>
      </c>
      <c r="I356" s="21" t="s">
        <v>254</v>
      </c>
    </row>
    <row r="357" spans="1:9" ht="27" customHeight="1" thickBot="1" x14ac:dyDescent="0.25">
      <c r="A357" s="313">
        <f>SUM(E350,F345:F346,E340,F329:F334,E320:E325,E314,F308,H296,K283:K284,H283:H284,E283:E284)</f>
        <v>0</v>
      </c>
      <c r="B357" s="313">
        <f>SUM(E283:E284,H283:H284,K283:K284,D296,F296,H296)</f>
        <v>0</v>
      </c>
      <c r="C357" s="313">
        <f>SUM(E288,H288,K288,D297,F297,H297,E352)</f>
        <v>0</v>
      </c>
      <c r="D357" s="313">
        <f>SUM(E285,H285,K285,D298,F298,H298,E353)</f>
        <v>0</v>
      </c>
      <c r="E357" s="313">
        <f>SUM(E287,H287,K287,D299,F299,H299,D309,F309)</f>
        <v>0</v>
      </c>
      <c r="F357" s="313">
        <f>SUM(E286,H286,K286,D300,F300,H300,D310,F310,E351)</f>
        <v>0</v>
      </c>
      <c r="G357" s="313" t="s">
        <v>166</v>
      </c>
      <c r="H357" s="313" t="s">
        <v>166</v>
      </c>
      <c r="I357" s="313" t="s">
        <v>166</v>
      </c>
    </row>
    <row r="361" spans="1:9" x14ac:dyDescent="0.2">
      <c r="A361" s="116"/>
      <c r="B361" s="116"/>
      <c r="C361" s="116"/>
      <c r="D361" s="116"/>
      <c r="E361" s="116"/>
    </row>
    <row r="362" spans="1:9" x14ac:dyDescent="0.2">
      <c r="A362" s="116"/>
      <c r="B362" s="116"/>
      <c r="C362" s="116"/>
      <c r="D362" s="116"/>
      <c r="E362" s="116"/>
    </row>
    <row r="363" spans="1:9" x14ac:dyDescent="0.2">
      <c r="A363" s="116"/>
      <c r="B363" s="116"/>
      <c r="C363" s="116"/>
      <c r="D363" s="116"/>
      <c r="E363" s="116"/>
    </row>
    <row r="364" spans="1:9" x14ac:dyDescent="0.2">
      <c r="A364" s="116"/>
      <c r="B364" s="116"/>
      <c r="C364" s="116"/>
      <c r="D364" s="116"/>
      <c r="E364" s="116"/>
    </row>
    <row r="365" spans="1:9" x14ac:dyDescent="0.2">
      <c r="A365" s="116"/>
      <c r="B365" s="116"/>
      <c r="C365" s="116"/>
      <c r="D365" s="116"/>
      <c r="E365" s="116"/>
    </row>
    <row r="366" spans="1:9" x14ac:dyDescent="0.2">
      <c r="A366" s="116"/>
      <c r="B366" s="116"/>
      <c r="C366" s="116"/>
      <c r="D366" s="116"/>
      <c r="E366" s="116"/>
    </row>
  </sheetData>
  <mergeCells count="325">
    <mergeCell ref="A66:A68"/>
    <mergeCell ref="A32:A34"/>
    <mergeCell ref="A348:B349"/>
    <mergeCell ref="C348:C349"/>
    <mergeCell ref="A118:I118"/>
    <mergeCell ref="F146:G146"/>
    <mergeCell ref="F226:G226"/>
    <mergeCell ref="H226:H230"/>
    <mergeCell ref="F227:G227"/>
    <mergeCell ref="F228:G228"/>
    <mergeCell ref="F229:G229"/>
    <mergeCell ref="F230:G230"/>
    <mergeCell ref="F216:G216"/>
    <mergeCell ref="H216:H220"/>
    <mergeCell ref="F217:G217"/>
    <mergeCell ref="F218:G218"/>
    <mergeCell ref="F219:G219"/>
    <mergeCell ref="F220:G220"/>
    <mergeCell ref="F221:G221"/>
    <mergeCell ref="H221:H225"/>
    <mergeCell ref="F222:G222"/>
    <mergeCell ref="F223:G223"/>
    <mergeCell ref="F224:G224"/>
    <mergeCell ref="F225:G225"/>
    <mergeCell ref="A211:A215"/>
    <mergeCell ref="B211:B215"/>
    <mergeCell ref="A201:A205"/>
    <mergeCell ref="B201:B205"/>
    <mergeCell ref="A292:B295"/>
    <mergeCell ref="A296:B296"/>
    <mergeCell ref="A297:B297"/>
    <mergeCell ref="A298:B298"/>
    <mergeCell ref="A299:B299"/>
    <mergeCell ref="A216:A220"/>
    <mergeCell ref="B216:B220"/>
    <mergeCell ref="B226:B230"/>
    <mergeCell ref="A285:A288"/>
    <mergeCell ref="A280:A282"/>
    <mergeCell ref="B280:B282"/>
    <mergeCell ref="A262:B268"/>
    <mergeCell ref="A226:A230"/>
    <mergeCell ref="H206:H210"/>
    <mergeCell ref="F207:G207"/>
    <mergeCell ref="F208:G208"/>
    <mergeCell ref="F209:G209"/>
    <mergeCell ref="F210:G210"/>
    <mergeCell ref="D244:E244"/>
    <mergeCell ref="F244:G244"/>
    <mergeCell ref="F246:G246"/>
    <mergeCell ref="A248:B254"/>
    <mergeCell ref="H241:I241"/>
    <mergeCell ref="H242:I242"/>
    <mergeCell ref="A239:B240"/>
    <mergeCell ref="F239:G239"/>
    <mergeCell ref="H239:I239"/>
    <mergeCell ref="C241:C247"/>
    <mergeCell ref="D246:E246"/>
    <mergeCell ref="D241:E241"/>
    <mergeCell ref="F243:G243"/>
    <mergeCell ref="C248:C254"/>
    <mergeCell ref="H247:I247"/>
    <mergeCell ref="D247:E247"/>
    <mergeCell ref="F247:G247"/>
    <mergeCell ref="A221:A225"/>
    <mergeCell ref="B221:B225"/>
    <mergeCell ref="B156:B160"/>
    <mergeCell ref="F156:G156"/>
    <mergeCell ref="F164:G164"/>
    <mergeCell ref="F165:G165"/>
    <mergeCell ref="F157:G157"/>
    <mergeCell ref="F158:G158"/>
    <mergeCell ref="F162:G162"/>
    <mergeCell ref="F163:G163"/>
    <mergeCell ref="B171:B175"/>
    <mergeCell ref="A355:I355"/>
    <mergeCell ref="A338:A339"/>
    <mergeCell ref="A318:A319"/>
    <mergeCell ref="A345:B345"/>
    <mergeCell ref="A346:B346"/>
    <mergeCell ref="A300:B300"/>
    <mergeCell ref="A304:B307"/>
    <mergeCell ref="A308:B308"/>
    <mergeCell ref="A309:B309"/>
    <mergeCell ref="A310:B310"/>
    <mergeCell ref="C304:D304"/>
    <mergeCell ref="A327:A328"/>
    <mergeCell ref="B327:B328"/>
    <mergeCell ref="C327:C328"/>
    <mergeCell ref="A350:A353"/>
    <mergeCell ref="B350:B353"/>
    <mergeCell ref="A312:A313"/>
    <mergeCell ref="B312:B313"/>
    <mergeCell ref="A9:L9"/>
    <mergeCell ref="A11:L11"/>
    <mergeCell ref="A113:A115"/>
    <mergeCell ref="B113:B114"/>
    <mergeCell ref="C113:C114"/>
    <mergeCell ref="D113:D114"/>
    <mergeCell ref="E113:E114"/>
    <mergeCell ref="H156:H160"/>
    <mergeCell ref="H151:H155"/>
    <mergeCell ref="F152:G152"/>
    <mergeCell ref="F153:G153"/>
    <mergeCell ref="F154:G154"/>
    <mergeCell ref="F155:G155"/>
    <mergeCell ref="H131:H135"/>
    <mergeCell ref="F132:G132"/>
    <mergeCell ref="F135:G135"/>
    <mergeCell ref="F141:G141"/>
    <mergeCell ref="A141:A145"/>
    <mergeCell ref="B146:B150"/>
    <mergeCell ref="A64:D64"/>
    <mergeCell ref="F125:G125"/>
    <mergeCell ref="A126:A130"/>
    <mergeCell ref="A156:A160"/>
    <mergeCell ref="F160:G160"/>
    <mergeCell ref="A136:A140"/>
    <mergeCell ref="B136:B140"/>
    <mergeCell ref="F136:G136"/>
    <mergeCell ref="F171:G171"/>
    <mergeCell ref="F189:G189"/>
    <mergeCell ref="B141:B145"/>
    <mergeCell ref="A146:A150"/>
    <mergeCell ref="D261:E261"/>
    <mergeCell ref="D257:E257"/>
    <mergeCell ref="D256:E256"/>
    <mergeCell ref="F256:G256"/>
    <mergeCell ref="F261:G261"/>
    <mergeCell ref="F257:G257"/>
    <mergeCell ref="F211:G211"/>
    <mergeCell ref="F212:G212"/>
    <mergeCell ref="F213:G213"/>
    <mergeCell ref="F214:G214"/>
    <mergeCell ref="F215:G215"/>
    <mergeCell ref="A161:A165"/>
    <mergeCell ref="F197:G197"/>
    <mergeCell ref="F198:G198"/>
    <mergeCell ref="F195:G195"/>
    <mergeCell ref="B161:B165"/>
    <mergeCell ref="F161:G161"/>
    <mergeCell ref="D245:E245"/>
    <mergeCell ref="F245:G245"/>
    <mergeCell ref="D243:E243"/>
    <mergeCell ref="F241:G241"/>
    <mergeCell ref="D242:E242"/>
    <mergeCell ref="F242:G242"/>
    <mergeCell ref="F199:G199"/>
    <mergeCell ref="F200:G200"/>
    <mergeCell ref="A232:I232"/>
    <mergeCell ref="H244:I244"/>
    <mergeCell ref="H211:H215"/>
    <mergeCell ref="H196:H200"/>
    <mergeCell ref="A196:A200"/>
    <mergeCell ref="B196:B200"/>
    <mergeCell ref="F196:G196"/>
    <mergeCell ref="F201:G201"/>
    <mergeCell ref="H201:H205"/>
    <mergeCell ref="F202:G202"/>
    <mergeCell ref="F203:G203"/>
    <mergeCell ref="F204:G204"/>
    <mergeCell ref="F205:G205"/>
    <mergeCell ref="A206:A210"/>
    <mergeCell ref="B206:B210"/>
    <mergeCell ref="F206:G206"/>
    <mergeCell ref="A41:I41"/>
    <mergeCell ref="A82:I82"/>
    <mergeCell ref="B126:B130"/>
    <mergeCell ref="D248:E248"/>
    <mergeCell ref="F248:G248"/>
    <mergeCell ref="D254:E254"/>
    <mergeCell ref="F254:G254"/>
    <mergeCell ref="H248:I248"/>
    <mergeCell ref="D249:E249"/>
    <mergeCell ref="F249:G249"/>
    <mergeCell ref="H249:I249"/>
    <mergeCell ref="D250:E250"/>
    <mergeCell ref="F250:G250"/>
    <mergeCell ref="H250:I250"/>
    <mergeCell ref="D253:E253"/>
    <mergeCell ref="F253:G253"/>
    <mergeCell ref="H253:I253"/>
    <mergeCell ref="H251:I251"/>
    <mergeCell ref="D252:E252"/>
    <mergeCell ref="F252:G252"/>
    <mergeCell ref="H252:I252"/>
    <mergeCell ref="D251:E251"/>
    <mergeCell ref="F251:G251"/>
    <mergeCell ref="H254:I254"/>
    <mergeCell ref="F280:H280"/>
    <mergeCell ref="D267:E267"/>
    <mergeCell ref="D268:E268"/>
    <mergeCell ref="F268:G268"/>
    <mergeCell ref="F264:G264"/>
    <mergeCell ref="D265:E265"/>
    <mergeCell ref="F265:G265"/>
    <mergeCell ref="F267:G267"/>
    <mergeCell ref="H267:I267"/>
    <mergeCell ref="H266:I266"/>
    <mergeCell ref="I280:K280"/>
    <mergeCell ref="A270:I270"/>
    <mergeCell ref="C262:C268"/>
    <mergeCell ref="D262:E262"/>
    <mergeCell ref="F262:G262"/>
    <mergeCell ref="D263:E263"/>
    <mergeCell ref="D266:E266"/>
    <mergeCell ref="F127:G127"/>
    <mergeCell ref="H268:I268"/>
    <mergeCell ref="H264:I264"/>
    <mergeCell ref="H265:I265"/>
    <mergeCell ref="D264:E264"/>
    <mergeCell ref="F266:G266"/>
    <mergeCell ref="F128:G128"/>
    <mergeCell ref="F129:G129"/>
    <mergeCell ref="F130:G130"/>
    <mergeCell ref="H166:H170"/>
    <mergeCell ref="F177:G177"/>
    <mergeCell ref="F172:G172"/>
    <mergeCell ref="F173:G173"/>
    <mergeCell ref="F174:G174"/>
    <mergeCell ref="D260:E260"/>
    <mergeCell ref="F260:G260"/>
    <mergeCell ref="F188:G188"/>
    <mergeCell ref="H136:H140"/>
    <mergeCell ref="F137:G137"/>
    <mergeCell ref="F138:G138"/>
    <mergeCell ref="F139:G139"/>
    <mergeCell ref="F140:G140"/>
    <mergeCell ref="H243:I243"/>
    <mergeCell ref="H171:H175"/>
    <mergeCell ref="A131:A135"/>
    <mergeCell ref="B131:B135"/>
    <mergeCell ref="F131:G131"/>
    <mergeCell ref="F263:G263"/>
    <mergeCell ref="D259:E259"/>
    <mergeCell ref="F259:G259"/>
    <mergeCell ref="A255:B261"/>
    <mergeCell ref="C255:C261"/>
    <mergeCell ref="D255:E255"/>
    <mergeCell ref="D258:E258"/>
    <mergeCell ref="F258:G258"/>
    <mergeCell ref="F255:G255"/>
    <mergeCell ref="A166:A170"/>
    <mergeCell ref="B166:B170"/>
    <mergeCell ref="F166:G166"/>
    <mergeCell ref="F175:G175"/>
    <mergeCell ref="A181:A185"/>
    <mergeCell ref="F169:G169"/>
    <mergeCell ref="F170:G170"/>
    <mergeCell ref="A171:A175"/>
    <mergeCell ref="F178:G178"/>
    <mergeCell ref="F179:G179"/>
    <mergeCell ref="F180:G180"/>
    <mergeCell ref="A176:A180"/>
    <mergeCell ref="A76:I76"/>
    <mergeCell ref="F126:G126"/>
    <mergeCell ref="F193:G193"/>
    <mergeCell ref="F194:G194"/>
    <mergeCell ref="A186:A190"/>
    <mergeCell ref="B186:B190"/>
    <mergeCell ref="F186:G186"/>
    <mergeCell ref="F167:G167"/>
    <mergeCell ref="F168:G168"/>
    <mergeCell ref="H186:H190"/>
    <mergeCell ref="F187:G187"/>
    <mergeCell ref="A151:A155"/>
    <mergeCell ref="F190:G190"/>
    <mergeCell ref="A88:D88"/>
    <mergeCell ref="A96:A97"/>
    <mergeCell ref="B96:B97"/>
    <mergeCell ref="H141:H145"/>
    <mergeCell ref="F142:G142"/>
    <mergeCell ref="F143:G143"/>
    <mergeCell ref="F144:G144"/>
    <mergeCell ref="F145:G145"/>
    <mergeCell ref="F133:G133"/>
    <mergeCell ref="F134:G134"/>
    <mergeCell ref="H126:H130"/>
    <mergeCell ref="E292:F292"/>
    <mergeCell ref="H146:H150"/>
    <mergeCell ref="F147:G147"/>
    <mergeCell ref="F148:G148"/>
    <mergeCell ref="F149:G149"/>
    <mergeCell ref="F150:G150"/>
    <mergeCell ref="B181:B185"/>
    <mergeCell ref="F181:G181"/>
    <mergeCell ref="H181:H185"/>
    <mergeCell ref="F182:G182"/>
    <mergeCell ref="F183:G183"/>
    <mergeCell ref="F184:G184"/>
    <mergeCell ref="F185:G185"/>
    <mergeCell ref="F159:G159"/>
    <mergeCell ref="B176:B180"/>
    <mergeCell ref="F176:G176"/>
    <mergeCell ref="H161:H165"/>
    <mergeCell ref="G292:H292"/>
    <mergeCell ref="H259:I259"/>
    <mergeCell ref="H258:I258"/>
    <mergeCell ref="H255:I255"/>
    <mergeCell ref="H256:I256"/>
    <mergeCell ref="H257:I257"/>
    <mergeCell ref="A241:B247"/>
    <mergeCell ref="A30:E30"/>
    <mergeCell ref="I285:I288"/>
    <mergeCell ref="E304:F304"/>
    <mergeCell ref="B151:B155"/>
    <mergeCell ref="F151:G151"/>
    <mergeCell ref="H176:H180"/>
    <mergeCell ref="A191:A195"/>
    <mergeCell ref="B191:B195"/>
    <mergeCell ref="F191:G191"/>
    <mergeCell ref="F240:G240"/>
    <mergeCell ref="H191:H195"/>
    <mergeCell ref="F192:G192"/>
    <mergeCell ref="H240:I240"/>
    <mergeCell ref="D239:E240"/>
    <mergeCell ref="H263:I263"/>
    <mergeCell ref="H262:I262"/>
    <mergeCell ref="H261:I261"/>
    <mergeCell ref="H260:I260"/>
    <mergeCell ref="H246:I246"/>
    <mergeCell ref="H245:I245"/>
    <mergeCell ref="C292:D292"/>
    <mergeCell ref="C280:E280"/>
    <mergeCell ref="C285:C288"/>
    <mergeCell ref="F285:F288"/>
  </mergeCells>
  <hyperlinks>
    <hyperlink ref="A94" r:id="rId1"/>
    <hyperlink ref="A237" r:id="rId2"/>
  </hyperlinks>
  <pageMargins left="0.7" right="0.7" top="0.75" bottom="0.75" header="0.3" footer="0.3"/>
  <pageSetup scale="46" orientation="landscape" r:id="rId3"/>
  <rowBreaks count="5" manualBreakCount="5">
    <brk id="44" max="16383" man="1"/>
    <brk id="85" max="12" man="1"/>
    <brk id="121" max="16383" man="1"/>
    <brk id="273" max="16383" man="1"/>
    <brk id="275" max="16383" man="1"/>
  </rowBreaks>
  <legacy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N191"/>
  <sheetViews>
    <sheetView topLeftCell="H1" workbookViewId="0">
      <selection activeCell="I8" sqref="I8"/>
    </sheetView>
  </sheetViews>
  <sheetFormatPr defaultRowHeight="12.75" x14ac:dyDescent="0.2"/>
  <cols>
    <col min="1" max="1" width="10.85546875" style="5" bestFit="1" customWidth="1"/>
    <col min="2" max="2" width="12.5703125" style="5" bestFit="1" customWidth="1"/>
    <col min="3" max="3" width="10" style="5" bestFit="1" customWidth="1"/>
    <col min="4" max="4" width="17.5703125" style="5" bestFit="1" customWidth="1"/>
    <col min="5" max="5" width="18.42578125" style="5" bestFit="1" customWidth="1"/>
    <col min="6" max="6" width="18.42578125" style="5" customWidth="1"/>
    <col min="7" max="7" width="16" style="5" bestFit="1" customWidth="1"/>
    <col min="8" max="8" width="21" style="5" bestFit="1" customWidth="1"/>
    <col min="9" max="9" width="26.7109375" style="5" bestFit="1" customWidth="1"/>
    <col min="10" max="11" width="26.7109375" style="5" customWidth="1"/>
    <col min="12" max="12" width="20.85546875" style="5" bestFit="1" customWidth="1"/>
    <col min="13" max="13" width="20.85546875" style="5" customWidth="1"/>
    <col min="14" max="14" width="45.42578125" style="5" bestFit="1" customWidth="1"/>
    <col min="15" max="16384" width="9.140625" style="5"/>
  </cols>
  <sheetData>
    <row r="1" spans="1:14" s="11" customFormat="1" x14ac:dyDescent="0.2">
      <c r="A1" s="11" t="s">
        <v>178</v>
      </c>
      <c r="B1" s="11" t="s">
        <v>179</v>
      </c>
      <c r="C1" s="11" t="s">
        <v>180</v>
      </c>
      <c r="D1" s="11" t="s">
        <v>63</v>
      </c>
      <c r="E1" s="11" t="s">
        <v>448</v>
      </c>
      <c r="F1" s="11" t="s">
        <v>449</v>
      </c>
      <c r="G1" s="11" t="s">
        <v>201</v>
      </c>
      <c r="H1" s="11" t="s">
        <v>227</v>
      </c>
      <c r="I1" s="11" t="s">
        <v>228</v>
      </c>
      <c r="J1" s="11" t="s">
        <v>697</v>
      </c>
      <c r="K1" s="11" t="s">
        <v>465</v>
      </c>
      <c r="L1" s="11" t="s">
        <v>267</v>
      </c>
      <c r="M1" s="11" t="s">
        <v>446</v>
      </c>
      <c r="N1" s="11" t="s">
        <v>445</v>
      </c>
    </row>
    <row r="2" spans="1:14" x14ac:dyDescent="0.2">
      <c r="A2" s="7" t="s">
        <v>112</v>
      </c>
      <c r="B2" s="5" t="s">
        <v>8</v>
      </c>
      <c r="C2" s="6" t="s">
        <v>23</v>
      </c>
      <c r="D2" s="5" t="s">
        <v>65</v>
      </c>
      <c r="E2" s="5" t="s">
        <v>181</v>
      </c>
      <c r="F2" s="5" t="s">
        <v>181</v>
      </c>
      <c r="G2" s="5" t="s">
        <v>223</v>
      </c>
      <c r="H2" s="5" t="s">
        <v>65</v>
      </c>
      <c r="I2" s="5" t="s">
        <v>727</v>
      </c>
      <c r="J2" s="5" t="s">
        <v>700</v>
      </c>
      <c r="K2" s="5" t="s">
        <v>67</v>
      </c>
      <c r="L2" s="5" t="s">
        <v>268</v>
      </c>
      <c r="M2" s="5" t="s">
        <v>480</v>
      </c>
      <c r="N2" s="12" t="s">
        <v>196</v>
      </c>
    </row>
    <row r="3" spans="1:14" x14ac:dyDescent="0.2">
      <c r="A3" s="7" t="s">
        <v>113</v>
      </c>
      <c r="B3" s="5" t="s">
        <v>9</v>
      </c>
      <c r="C3" s="6" t="s">
        <v>24</v>
      </c>
      <c r="D3" s="5" t="s">
        <v>66</v>
      </c>
      <c r="E3" s="5" t="s">
        <v>65</v>
      </c>
      <c r="F3" s="5" t="s">
        <v>645</v>
      </c>
      <c r="G3" s="5" t="s">
        <v>224</v>
      </c>
      <c r="H3" s="5" t="s">
        <v>648</v>
      </c>
      <c r="I3" s="5" t="s">
        <v>725</v>
      </c>
      <c r="J3" s="5" t="s">
        <v>698</v>
      </c>
      <c r="K3" s="5" t="s">
        <v>210</v>
      </c>
      <c r="L3" s="5" t="s">
        <v>269</v>
      </c>
      <c r="M3" s="5" t="s">
        <v>481</v>
      </c>
      <c r="N3" s="12" t="s">
        <v>270</v>
      </c>
    </row>
    <row r="4" spans="1:14" x14ac:dyDescent="0.2">
      <c r="A4" s="7" t="s">
        <v>114</v>
      </c>
      <c r="B4" s="5" t="s">
        <v>10</v>
      </c>
      <c r="C4" s="6" t="s">
        <v>25</v>
      </c>
      <c r="D4" s="5" t="s">
        <v>67</v>
      </c>
      <c r="E4" s="5" t="s">
        <v>210</v>
      </c>
      <c r="F4" s="5" t="s">
        <v>66</v>
      </c>
      <c r="H4" s="5" t="s">
        <v>649</v>
      </c>
      <c r="I4" s="5" t="s">
        <v>726</v>
      </c>
      <c r="J4" s="5" t="s">
        <v>699</v>
      </c>
      <c r="K4" s="5" t="s">
        <v>65</v>
      </c>
      <c r="N4" s="12" t="s">
        <v>271</v>
      </c>
    </row>
    <row r="5" spans="1:14" x14ac:dyDescent="0.2">
      <c r="A5" s="7" t="s">
        <v>115</v>
      </c>
      <c r="B5" s="5" t="s">
        <v>11</v>
      </c>
      <c r="C5" s="6" t="s">
        <v>26</v>
      </c>
      <c r="K5" s="5" t="s">
        <v>181</v>
      </c>
      <c r="N5" s="12" t="s">
        <v>272</v>
      </c>
    </row>
    <row r="6" spans="1:14" x14ac:dyDescent="0.2">
      <c r="A6" s="7" t="s">
        <v>116</v>
      </c>
      <c r="B6" s="5" t="s">
        <v>12</v>
      </c>
      <c r="C6" s="6" t="s">
        <v>27</v>
      </c>
      <c r="K6" s="5" t="s">
        <v>66</v>
      </c>
      <c r="N6" s="12" t="s">
        <v>273</v>
      </c>
    </row>
    <row r="7" spans="1:14" x14ac:dyDescent="0.2">
      <c r="A7" s="7" t="s">
        <v>1</v>
      </c>
      <c r="B7" s="5" t="s">
        <v>13</v>
      </c>
      <c r="C7" s="6" t="s">
        <v>28</v>
      </c>
      <c r="K7" s="5" t="s">
        <v>182</v>
      </c>
      <c r="N7" s="12" t="s">
        <v>197</v>
      </c>
    </row>
    <row r="8" spans="1:14" x14ac:dyDescent="0.2">
      <c r="A8" s="7" t="s">
        <v>117</v>
      </c>
      <c r="B8" s="5" t="s">
        <v>14</v>
      </c>
      <c r="C8" s="6" t="s">
        <v>29</v>
      </c>
      <c r="K8" s="5" t="s">
        <v>225</v>
      </c>
      <c r="N8" s="12" t="s">
        <v>274</v>
      </c>
    </row>
    <row r="9" spans="1:14" x14ac:dyDescent="0.2">
      <c r="A9" s="7" t="s">
        <v>118</v>
      </c>
      <c r="B9" s="5" t="s">
        <v>15</v>
      </c>
      <c r="C9" s="6" t="s">
        <v>30</v>
      </c>
      <c r="K9" s="5" t="s">
        <v>226</v>
      </c>
      <c r="N9" s="12" t="s">
        <v>275</v>
      </c>
    </row>
    <row r="10" spans="1:14" x14ac:dyDescent="0.2">
      <c r="A10" s="7" t="s">
        <v>119</v>
      </c>
      <c r="B10" s="5" t="s">
        <v>16</v>
      </c>
      <c r="C10" s="6" t="s">
        <v>31</v>
      </c>
      <c r="K10" s="5" t="s">
        <v>229</v>
      </c>
      <c r="N10" s="12" t="s">
        <v>276</v>
      </c>
    </row>
    <row r="11" spans="1:14" x14ac:dyDescent="0.2">
      <c r="A11" s="7" t="s">
        <v>120</v>
      </c>
      <c r="B11" s="5" t="s">
        <v>17</v>
      </c>
      <c r="C11" s="6" t="s">
        <v>32</v>
      </c>
      <c r="K11" s="5" t="s">
        <v>723</v>
      </c>
      <c r="N11" s="12" t="s">
        <v>277</v>
      </c>
    </row>
    <row r="12" spans="1:14" x14ac:dyDescent="0.2">
      <c r="A12" s="7" t="s">
        <v>121</v>
      </c>
      <c r="B12" s="5" t="s">
        <v>18</v>
      </c>
      <c r="C12" s="6" t="s">
        <v>33</v>
      </c>
      <c r="N12" s="12" t="s">
        <v>278</v>
      </c>
    </row>
    <row r="13" spans="1:14" x14ac:dyDescent="0.2">
      <c r="A13" s="7" t="s">
        <v>122</v>
      </c>
      <c r="B13" s="5" t="s">
        <v>19</v>
      </c>
      <c r="C13" s="6" t="s">
        <v>34</v>
      </c>
      <c r="N13" s="12" t="s">
        <v>279</v>
      </c>
    </row>
    <row r="14" spans="1:14" x14ac:dyDescent="0.2">
      <c r="A14" s="7" t="s">
        <v>123</v>
      </c>
      <c r="B14" s="5" t="s">
        <v>20</v>
      </c>
      <c r="C14" s="6" t="s">
        <v>35</v>
      </c>
      <c r="N14" s="12" t="s">
        <v>280</v>
      </c>
    </row>
    <row r="15" spans="1:14" x14ac:dyDescent="0.2">
      <c r="A15" s="7" t="s">
        <v>124</v>
      </c>
      <c r="B15" s="5" t="s">
        <v>21</v>
      </c>
      <c r="C15" s="6" t="s">
        <v>36</v>
      </c>
      <c r="N15" s="12" t="s">
        <v>281</v>
      </c>
    </row>
    <row r="16" spans="1:14" x14ac:dyDescent="0.2">
      <c r="A16" s="7" t="s">
        <v>125</v>
      </c>
      <c r="B16" s="5" t="s">
        <v>22</v>
      </c>
      <c r="C16" s="6" t="s">
        <v>37</v>
      </c>
      <c r="N16" s="12" t="s">
        <v>168</v>
      </c>
    </row>
    <row r="17" spans="1:14" x14ac:dyDescent="0.2">
      <c r="A17" s="7" t="s">
        <v>126</v>
      </c>
      <c r="N17" s="12" t="s">
        <v>282</v>
      </c>
    </row>
    <row r="18" spans="1:14" x14ac:dyDescent="0.2">
      <c r="A18" s="7" t="s">
        <v>127</v>
      </c>
      <c r="N18" s="12" t="s">
        <v>283</v>
      </c>
    </row>
    <row r="19" spans="1:14" x14ac:dyDescent="0.2">
      <c r="A19" s="7" t="s">
        <v>128</v>
      </c>
      <c r="N19" s="12" t="s">
        <v>284</v>
      </c>
    </row>
    <row r="20" spans="1:14" x14ac:dyDescent="0.2">
      <c r="A20" s="7" t="s">
        <v>129</v>
      </c>
      <c r="N20" s="12" t="s">
        <v>285</v>
      </c>
    </row>
    <row r="21" spans="1:14" x14ac:dyDescent="0.2">
      <c r="A21" s="7" t="s">
        <v>130</v>
      </c>
      <c r="N21" s="12" t="s">
        <v>286</v>
      </c>
    </row>
    <row r="22" spans="1:14" x14ac:dyDescent="0.2">
      <c r="A22" s="7" t="s">
        <v>131</v>
      </c>
      <c r="N22" s="12" t="s">
        <v>287</v>
      </c>
    </row>
    <row r="23" spans="1:14" x14ac:dyDescent="0.2">
      <c r="A23" s="7" t="s">
        <v>132</v>
      </c>
      <c r="N23" s="12" t="s">
        <v>288</v>
      </c>
    </row>
    <row r="24" spans="1:14" x14ac:dyDescent="0.2">
      <c r="A24" s="7" t="s">
        <v>133</v>
      </c>
      <c r="N24" s="12" t="s">
        <v>198</v>
      </c>
    </row>
    <row r="25" spans="1:14" x14ac:dyDescent="0.2">
      <c r="A25" s="7" t="s">
        <v>134</v>
      </c>
      <c r="N25" s="12" t="s">
        <v>289</v>
      </c>
    </row>
    <row r="26" spans="1:14" x14ac:dyDescent="0.2">
      <c r="A26" s="7" t="s">
        <v>135</v>
      </c>
      <c r="N26" s="13" t="s">
        <v>290</v>
      </c>
    </row>
    <row r="27" spans="1:14" x14ac:dyDescent="0.2">
      <c r="A27" s="7" t="s">
        <v>136</v>
      </c>
      <c r="N27" s="12" t="s">
        <v>291</v>
      </c>
    </row>
    <row r="28" spans="1:14" x14ac:dyDescent="0.2">
      <c r="A28" s="7" t="s">
        <v>137</v>
      </c>
      <c r="N28" s="12" t="s">
        <v>292</v>
      </c>
    </row>
    <row r="29" spans="1:14" x14ac:dyDescent="0.2">
      <c r="A29" s="7" t="s">
        <v>138</v>
      </c>
      <c r="N29" s="12" t="s">
        <v>293</v>
      </c>
    </row>
    <row r="30" spans="1:14" x14ac:dyDescent="0.2">
      <c r="A30" s="7" t="s">
        <v>139</v>
      </c>
      <c r="N30" s="12" t="s">
        <v>294</v>
      </c>
    </row>
    <row r="31" spans="1:14" x14ac:dyDescent="0.2">
      <c r="A31" s="7" t="s">
        <v>140</v>
      </c>
      <c r="N31" s="12" t="s">
        <v>295</v>
      </c>
    </row>
    <row r="32" spans="1:14" x14ac:dyDescent="0.2">
      <c r="A32" s="7" t="s">
        <v>141</v>
      </c>
      <c r="N32" s="12" t="s">
        <v>296</v>
      </c>
    </row>
    <row r="33" spans="1:14" x14ac:dyDescent="0.2">
      <c r="A33" s="7" t="s">
        <v>142</v>
      </c>
      <c r="N33" s="12" t="s">
        <v>297</v>
      </c>
    </row>
    <row r="34" spans="1:14" x14ac:dyDescent="0.2">
      <c r="A34" s="7" t="s">
        <v>143</v>
      </c>
      <c r="N34" s="12" t="s">
        <v>298</v>
      </c>
    </row>
    <row r="35" spans="1:14" x14ac:dyDescent="0.2">
      <c r="A35" s="7" t="s">
        <v>144</v>
      </c>
      <c r="N35" s="12" t="s">
        <v>299</v>
      </c>
    </row>
    <row r="36" spans="1:14" x14ac:dyDescent="0.2">
      <c r="A36" s="7" t="s">
        <v>145</v>
      </c>
      <c r="N36" s="12" t="s">
        <v>300</v>
      </c>
    </row>
    <row r="37" spans="1:14" x14ac:dyDescent="0.2">
      <c r="A37" s="7" t="s">
        <v>146</v>
      </c>
      <c r="N37" s="12" t="s">
        <v>301</v>
      </c>
    </row>
    <row r="38" spans="1:14" x14ac:dyDescent="0.2">
      <c r="A38" s="7" t="s">
        <v>147</v>
      </c>
      <c r="N38" s="12" t="s">
        <v>213</v>
      </c>
    </row>
    <row r="39" spans="1:14" x14ac:dyDescent="0.2">
      <c r="A39" s="7" t="s">
        <v>148</v>
      </c>
      <c r="N39" s="12" t="s">
        <v>302</v>
      </c>
    </row>
    <row r="40" spans="1:14" x14ac:dyDescent="0.2">
      <c r="A40" s="7" t="s">
        <v>149</v>
      </c>
      <c r="N40" s="12" t="s">
        <v>214</v>
      </c>
    </row>
    <row r="41" spans="1:14" x14ac:dyDescent="0.2">
      <c r="A41" s="7" t="s">
        <v>150</v>
      </c>
      <c r="N41" s="12" t="s">
        <v>303</v>
      </c>
    </row>
    <row r="42" spans="1:14" x14ac:dyDescent="0.2">
      <c r="A42" s="7" t="s">
        <v>151</v>
      </c>
      <c r="N42" s="12" t="s">
        <v>304</v>
      </c>
    </row>
    <row r="43" spans="1:14" x14ac:dyDescent="0.2">
      <c r="A43" s="7" t="s">
        <v>152</v>
      </c>
      <c r="N43" s="12" t="s">
        <v>305</v>
      </c>
    </row>
    <row r="44" spans="1:14" x14ac:dyDescent="0.2">
      <c r="A44" s="7" t="s">
        <v>153</v>
      </c>
      <c r="N44" s="12" t="s">
        <v>306</v>
      </c>
    </row>
    <row r="45" spans="1:14" x14ac:dyDescent="0.2">
      <c r="A45" s="7" t="s">
        <v>154</v>
      </c>
      <c r="N45" s="12" t="s">
        <v>307</v>
      </c>
    </row>
    <row r="46" spans="1:14" x14ac:dyDescent="0.2">
      <c r="A46" s="7" t="s">
        <v>155</v>
      </c>
      <c r="N46" s="12" t="s">
        <v>308</v>
      </c>
    </row>
    <row r="47" spans="1:14" x14ac:dyDescent="0.2">
      <c r="A47" s="7" t="s">
        <v>156</v>
      </c>
      <c r="N47" s="12" t="s">
        <v>309</v>
      </c>
    </row>
    <row r="48" spans="1:14" x14ac:dyDescent="0.2">
      <c r="A48" s="7" t="s">
        <v>157</v>
      </c>
      <c r="N48" s="12" t="s">
        <v>310</v>
      </c>
    </row>
    <row r="49" spans="1:14" x14ac:dyDescent="0.2">
      <c r="A49" s="7" t="s">
        <v>158</v>
      </c>
      <c r="N49" s="12" t="s">
        <v>311</v>
      </c>
    </row>
    <row r="50" spans="1:14" x14ac:dyDescent="0.2">
      <c r="A50" s="7" t="s">
        <v>159</v>
      </c>
      <c r="N50" s="12" t="s">
        <v>312</v>
      </c>
    </row>
    <row r="51" spans="1:14" x14ac:dyDescent="0.2">
      <c r="A51" s="7" t="s">
        <v>160</v>
      </c>
      <c r="N51" s="12" t="s">
        <v>313</v>
      </c>
    </row>
    <row r="52" spans="1:14" x14ac:dyDescent="0.2">
      <c r="N52" s="12" t="s">
        <v>314</v>
      </c>
    </row>
    <row r="53" spans="1:14" x14ac:dyDescent="0.2">
      <c r="N53" s="12" t="s">
        <v>315</v>
      </c>
    </row>
    <row r="54" spans="1:14" x14ac:dyDescent="0.2">
      <c r="N54" s="12" t="s">
        <v>316</v>
      </c>
    </row>
    <row r="55" spans="1:14" x14ac:dyDescent="0.2">
      <c r="N55" s="12" t="s">
        <v>317</v>
      </c>
    </row>
    <row r="56" spans="1:14" x14ac:dyDescent="0.2">
      <c r="N56" s="12" t="s">
        <v>318</v>
      </c>
    </row>
    <row r="57" spans="1:14" x14ac:dyDescent="0.2">
      <c r="N57" s="12" t="s">
        <v>215</v>
      </c>
    </row>
    <row r="58" spans="1:14" x14ac:dyDescent="0.2">
      <c r="N58" s="12" t="s">
        <v>319</v>
      </c>
    </row>
    <row r="59" spans="1:14" x14ac:dyDescent="0.2">
      <c r="N59" s="12" t="s">
        <v>320</v>
      </c>
    </row>
    <row r="60" spans="1:14" x14ac:dyDescent="0.2">
      <c r="N60" s="12" t="s">
        <v>321</v>
      </c>
    </row>
    <row r="61" spans="1:14" x14ac:dyDescent="0.2">
      <c r="N61" s="12" t="s">
        <v>322</v>
      </c>
    </row>
    <row r="62" spans="1:14" x14ac:dyDescent="0.2">
      <c r="N62" s="12" t="s">
        <v>323</v>
      </c>
    </row>
    <row r="63" spans="1:14" x14ac:dyDescent="0.2">
      <c r="N63" s="12" t="s">
        <v>324</v>
      </c>
    </row>
    <row r="64" spans="1:14" x14ac:dyDescent="0.2">
      <c r="N64" s="12" t="s">
        <v>325</v>
      </c>
    </row>
    <row r="65" spans="14:14" x14ac:dyDescent="0.2">
      <c r="N65" s="12" t="s">
        <v>326</v>
      </c>
    </row>
    <row r="66" spans="14:14" x14ac:dyDescent="0.2">
      <c r="N66" s="12" t="s">
        <v>327</v>
      </c>
    </row>
    <row r="67" spans="14:14" x14ac:dyDescent="0.2">
      <c r="N67" s="12" t="s">
        <v>328</v>
      </c>
    </row>
    <row r="68" spans="14:14" x14ac:dyDescent="0.2">
      <c r="N68" s="12" t="s">
        <v>329</v>
      </c>
    </row>
    <row r="69" spans="14:14" x14ac:dyDescent="0.2">
      <c r="N69" s="12" t="s">
        <v>330</v>
      </c>
    </row>
    <row r="70" spans="14:14" x14ac:dyDescent="0.2">
      <c r="N70" s="12" t="s">
        <v>331</v>
      </c>
    </row>
    <row r="71" spans="14:14" x14ac:dyDescent="0.2">
      <c r="N71" s="12" t="s">
        <v>332</v>
      </c>
    </row>
    <row r="72" spans="14:14" x14ac:dyDescent="0.2">
      <c r="N72" s="12" t="s">
        <v>333</v>
      </c>
    </row>
    <row r="73" spans="14:14" x14ac:dyDescent="0.2">
      <c r="N73" s="12" t="s">
        <v>334</v>
      </c>
    </row>
    <row r="74" spans="14:14" x14ac:dyDescent="0.2">
      <c r="N74" s="12" t="s">
        <v>335</v>
      </c>
    </row>
    <row r="75" spans="14:14" x14ac:dyDescent="0.2">
      <c r="N75" s="12" t="s">
        <v>336</v>
      </c>
    </row>
    <row r="76" spans="14:14" x14ac:dyDescent="0.2">
      <c r="N76" s="12" t="s">
        <v>337</v>
      </c>
    </row>
    <row r="77" spans="14:14" x14ac:dyDescent="0.2">
      <c r="N77" s="12" t="s">
        <v>338</v>
      </c>
    </row>
    <row r="78" spans="14:14" x14ac:dyDescent="0.2">
      <c r="N78" s="12" t="s">
        <v>339</v>
      </c>
    </row>
    <row r="79" spans="14:14" x14ac:dyDescent="0.2">
      <c r="N79" s="12" t="s">
        <v>340</v>
      </c>
    </row>
    <row r="80" spans="14:14" x14ac:dyDescent="0.2">
      <c r="N80" s="12" t="s">
        <v>341</v>
      </c>
    </row>
    <row r="81" spans="14:14" x14ac:dyDescent="0.2">
      <c r="N81" s="12" t="s">
        <v>342</v>
      </c>
    </row>
    <row r="82" spans="14:14" x14ac:dyDescent="0.2">
      <c r="N82" s="12" t="s">
        <v>343</v>
      </c>
    </row>
    <row r="83" spans="14:14" x14ac:dyDescent="0.2">
      <c r="N83" s="12" t="s">
        <v>344</v>
      </c>
    </row>
    <row r="84" spans="14:14" x14ac:dyDescent="0.2">
      <c r="N84" s="12" t="s">
        <v>345</v>
      </c>
    </row>
    <row r="85" spans="14:14" x14ac:dyDescent="0.2">
      <c r="N85" s="12" t="s">
        <v>346</v>
      </c>
    </row>
    <row r="86" spans="14:14" x14ac:dyDescent="0.2">
      <c r="N86" s="12" t="s">
        <v>347</v>
      </c>
    </row>
    <row r="87" spans="14:14" x14ac:dyDescent="0.2">
      <c r="N87" s="12" t="s">
        <v>348</v>
      </c>
    </row>
    <row r="88" spans="14:14" x14ac:dyDescent="0.2">
      <c r="N88" s="12" t="s">
        <v>169</v>
      </c>
    </row>
    <row r="89" spans="14:14" x14ac:dyDescent="0.2">
      <c r="N89" s="12" t="s">
        <v>349</v>
      </c>
    </row>
    <row r="90" spans="14:14" x14ac:dyDescent="0.2">
      <c r="N90" s="12" t="s">
        <v>350</v>
      </c>
    </row>
    <row r="91" spans="14:14" x14ac:dyDescent="0.2">
      <c r="N91" s="12" t="s">
        <v>351</v>
      </c>
    </row>
    <row r="92" spans="14:14" x14ac:dyDescent="0.2">
      <c r="N92" s="12" t="s">
        <v>352</v>
      </c>
    </row>
    <row r="93" spans="14:14" x14ac:dyDescent="0.2">
      <c r="N93" s="12" t="s">
        <v>353</v>
      </c>
    </row>
    <row r="94" spans="14:14" x14ac:dyDescent="0.2">
      <c r="N94" s="12" t="s">
        <v>354</v>
      </c>
    </row>
    <row r="95" spans="14:14" x14ac:dyDescent="0.2">
      <c r="N95" s="12" t="s">
        <v>355</v>
      </c>
    </row>
    <row r="96" spans="14:14" x14ac:dyDescent="0.2">
      <c r="N96" s="12" t="s">
        <v>170</v>
      </c>
    </row>
    <row r="97" spans="14:14" x14ac:dyDescent="0.2">
      <c r="N97" s="12" t="s">
        <v>356</v>
      </c>
    </row>
    <row r="98" spans="14:14" x14ac:dyDescent="0.2">
      <c r="N98" s="12" t="s">
        <v>357</v>
      </c>
    </row>
    <row r="99" spans="14:14" x14ac:dyDescent="0.2">
      <c r="N99" s="12" t="s">
        <v>358</v>
      </c>
    </row>
    <row r="100" spans="14:14" x14ac:dyDescent="0.2">
      <c r="N100" s="13" t="s">
        <v>359</v>
      </c>
    </row>
    <row r="101" spans="14:14" x14ac:dyDescent="0.2">
      <c r="N101" s="12" t="s">
        <v>360</v>
      </c>
    </row>
    <row r="102" spans="14:14" x14ac:dyDescent="0.2">
      <c r="N102" s="12" t="s">
        <v>361</v>
      </c>
    </row>
    <row r="103" spans="14:14" x14ac:dyDescent="0.2">
      <c r="N103" s="12" t="s">
        <v>362</v>
      </c>
    </row>
    <row r="104" spans="14:14" x14ac:dyDescent="0.2">
      <c r="N104" s="12" t="s">
        <v>363</v>
      </c>
    </row>
    <row r="105" spans="14:14" x14ac:dyDescent="0.2">
      <c r="N105" s="12" t="s">
        <v>216</v>
      </c>
    </row>
    <row r="106" spans="14:14" x14ac:dyDescent="0.2">
      <c r="N106" s="12" t="s">
        <v>364</v>
      </c>
    </row>
    <row r="107" spans="14:14" x14ac:dyDescent="0.2">
      <c r="N107" s="12" t="s">
        <v>365</v>
      </c>
    </row>
    <row r="108" spans="14:14" x14ac:dyDescent="0.2">
      <c r="N108" s="12" t="s">
        <v>366</v>
      </c>
    </row>
    <row r="109" spans="14:14" x14ac:dyDescent="0.2">
      <c r="N109" s="12" t="s">
        <v>367</v>
      </c>
    </row>
    <row r="110" spans="14:14" x14ac:dyDescent="0.2">
      <c r="N110" s="13" t="s">
        <v>368</v>
      </c>
    </row>
    <row r="111" spans="14:14" x14ac:dyDescent="0.2">
      <c r="N111" s="12" t="s">
        <v>369</v>
      </c>
    </row>
    <row r="112" spans="14:14" x14ac:dyDescent="0.2">
      <c r="N112" s="12" t="s">
        <v>370</v>
      </c>
    </row>
    <row r="113" spans="14:14" x14ac:dyDescent="0.2">
      <c r="N113" s="12" t="s">
        <v>371</v>
      </c>
    </row>
    <row r="114" spans="14:14" x14ac:dyDescent="0.2">
      <c r="N114" s="12" t="s">
        <v>372</v>
      </c>
    </row>
    <row r="115" spans="14:14" x14ac:dyDescent="0.2">
      <c r="N115" s="12" t="s">
        <v>373</v>
      </c>
    </row>
    <row r="116" spans="14:14" x14ac:dyDescent="0.2">
      <c r="N116" s="12" t="s">
        <v>374</v>
      </c>
    </row>
    <row r="117" spans="14:14" x14ac:dyDescent="0.2">
      <c r="N117" s="12" t="s">
        <v>375</v>
      </c>
    </row>
    <row r="118" spans="14:14" x14ac:dyDescent="0.2">
      <c r="N118" s="12" t="s">
        <v>376</v>
      </c>
    </row>
    <row r="119" spans="14:14" x14ac:dyDescent="0.2">
      <c r="N119" s="12" t="s">
        <v>377</v>
      </c>
    </row>
    <row r="120" spans="14:14" x14ac:dyDescent="0.2">
      <c r="N120" s="12" t="s">
        <v>378</v>
      </c>
    </row>
    <row r="121" spans="14:14" x14ac:dyDescent="0.2">
      <c r="N121" s="12" t="s">
        <v>171</v>
      </c>
    </row>
    <row r="122" spans="14:14" x14ac:dyDescent="0.2">
      <c r="N122" s="12" t="s">
        <v>379</v>
      </c>
    </row>
    <row r="123" spans="14:14" x14ac:dyDescent="0.2">
      <c r="N123" s="12" t="s">
        <v>380</v>
      </c>
    </row>
    <row r="124" spans="14:14" x14ac:dyDescent="0.2">
      <c r="N124" s="12" t="s">
        <v>381</v>
      </c>
    </row>
    <row r="125" spans="14:14" x14ac:dyDescent="0.2">
      <c r="N125" s="12" t="s">
        <v>382</v>
      </c>
    </row>
    <row r="126" spans="14:14" x14ac:dyDescent="0.2">
      <c r="N126" s="12" t="s">
        <v>383</v>
      </c>
    </row>
    <row r="127" spans="14:14" x14ac:dyDescent="0.2">
      <c r="N127" s="12" t="s">
        <v>384</v>
      </c>
    </row>
    <row r="128" spans="14:14" x14ac:dyDescent="0.2">
      <c r="N128" s="12" t="s">
        <v>385</v>
      </c>
    </row>
    <row r="129" spans="14:14" x14ac:dyDescent="0.2">
      <c r="N129" s="12" t="s">
        <v>386</v>
      </c>
    </row>
    <row r="130" spans="14:14" x14ac:dyDescent="0.2">
      <c r="N130" s="12" t="s">
        <v>387</v>
      </c>
    </row>
    <row r="131" spans="14:14" x14ac:dyDescent="0.2">
      <c r="N131" s="12" t="s">
        <v>388</v>
      </c>
    </row>
    <row r="132" spans="14:14" x14ac:dyDescent="0.2">
      <c r="N132" s="12" t="s">
        <v>389</v>
      </c>
    </row>
    <row r="133" spans="14:14" x14ac:dyDescent="0.2">
      <c r="N133" s="12" t="s">
        <v>390</v>
      </c>
    </row>
    <row r="134" spans="14:14" x14ac:dyDescent="0.2">
      <c r="N134" s="12" t="s">
        <v>391</v>
      </c>
    </row>
    <row r="135" spans="14:14" x14ac:dyDescent="0.2">
      <c r="N135" s="12" t="s">
        <v>392</v>
      </c>
    </row>
    <row r="136" spans="14:14" x14ac:dyDescent="0.2">
      <c r="N136" s="12" t="s">
        <v>393</v>
      </c>
    </row>
    <row r="137" spans="14:14" x14ac:dyDescent="0.2">
      <c r="N137" s="12" t="s">
        <v>394</v>
      </c>
    </row>
    <row r="138" spans="14:14" x14ac:dyDescent="0.2">
      <c r="N138" s="12" t="s">
        <v>395</v>
      </c>
    </row>
    <row r="139" spans="14:14" x14ac:dyDescent="0.2">
      <c r="N139" s="12" t="s">
        <v>396</v>
      </c>
    </row>
    <row r="140" spans="14:14" x14ac:dyDescent="0.2">
      <c r="N140" s="12" t="s">
        <v>397</v>
      </c>
    </row>
    <row r="141" spans="14:14" x14ac:dyDescent="0.2">
      <c r="N141" s="12" t="s">
        <v>398</v>
      </c>
    </row>
    <row r="142" spans="14:14" x14ac:dyDescent="0.2">
      <c r="N142" s="12" t="s">
        <v>399</v>
      </c>
    </row>
    <row r="143" spans="14:14" x14ac:dyDescent="0.2">
      <c r="N143" s="12" t="s">
        <v>400</v>
      </c>
    </row>
    <row r="144" spans="14:14" x14ac:dyDescent="0.2">
      <c r="N144" s="12" t="s">
        <v>401</v>
      </c>
    </row>
    <row r="145" spans="14:14" x14ac:dyDescent="0.2">
      <c r="N145" s="12" t="s">
        <v>402</v>
      </c>
    </row>
    <row r="146" spans="14:14" x14ac:dyDescent="0.2">
      <c r="N146" s="12" t="s">
        <v>403</v>
      </c>
    </row>
    <row r="147" spans="14:14" x14ac:dyDescent="0.2">
      <c r="N147" s="12" t="s">
        <v>250</v>
      </c>
    </row>
    <row r="148" spans="14:14" x14ac:dyDescent="0.2">
      <c r="N148" s="12" t="s">
        <v>404</v>
      </c>
    </row>
    <row r="149" spans="14:14" x14ac:dyDescent="0.2">
      <c r="N149" s="12" t="s">
        <v>405</v>
      </c>
    </row>
    <row r="150" spans="14:14" x14ac:dyDescent="0.2">
      <c r="N150" s="12" t="s">
        <v>406</v>
      </c>
    </row>
    <row r="151" spans="14:14" x14ac:dyDescent="0.2">
      <c r="N151" s="12" t="s">
        <v>217</v>
      </c>
    </row>
    <row r="152" spans="14:14" x14ac:dyDescent="0.2">
      <c r="N152" s="12" t="s">
        <v>407</v>
      </c>
    </row>
    <row r="153" spans="14:14" x14ac:dyDescent="0.2">
      <c r="N153" s="12" t="s">
        <v>408</v>
      </c>
    </row>
    <row r="154" spans="14:14" x14ac:dyDescent="0.2">
      <c r="N154" s="12" t="s">
        <v>172</v>
      </c>
    </row>
    <row r="155" spans="14:14" x14ac:dyDescent="0.2">
      <c r="N155" s="12" t="s">
        <v>409</v>
      </c>
    </row>
    <row r="156" spans="14:14" x14ac:dyDescent="0.2">
      <c r="N156" s="12" t="s">
        <v>410</v>
      </c>
    </row>
    <row r="157" spans="14:14" x14ac:dyDescent="0.2">
      <c r="N157" s="12" t="s">
        <v>411</v>
      </c>
    </row>
    <row r="158" spans="14:14" x14ac:dyDescent="0.2">
      <c r="N158" s="12" t="s">
        <v>412</v>
      </c>
    </row>
    <row r="159" spans="14:14" x14ac:dyDescent="0.2">
      <c r="N159" s="12" t="s">
        <v>413</v>
      </c>
    </row>
    <row r="160" spans="14:14" x14ac:dyDescent="0.2">
      <c r="N160" s="12" t="s">
        <v>218</v>
      </c>
    </row>
    <row r="161" spans="14:14" x14ac:dyDescent="0.2">
      <c r="N161" s="12" t="s">
        <v>414</v>
      </c>
    </row>
    <row r="162" spans="14:14" x14ac:dyDescent="0.2">
      <c r="N162" s="12" t="s">
        <v>415</v>
      </c>
    </row>
    <row r="163" spans="14:14" x14ac:dyDescent="0.2">
      <c r="N163" s="12" t="s">
        <v>416</v>
      </c>
    </row>
    <row r="164" spans="14:14" x14ac:dyDescent="0.2">
      <c r="N164" s="12" t="s">
        <v>417</v>
      </c>
    </row>
    <row r="165" spans="14:14" x14ac:dyDescent="0.2">
      <c r="N165" s="12" t="s">
        <v>418</v>
      </c>
    </row>
    <row r="166" spans="14:14" x14ac:dyDescent="0.2">
      <c r="N166" s="12" t="s">
        <v>419</v>
      </c>
    </row>
    <row r="167" spans="14:14" x14ac:dyDescent="0.2">
      <c r="N167" s="12" t="s">
        <v>420</v>
      </c>
    </row>
    <row r="168" spans="14:14" x14ac:dyDescent="0.2">
      <c r="N168" s="12" t="s">
        <v>421</v>
      </c>
    </row>
    <row r="169" spans="14:14" x14ac:dyDescent="0.2">
      <c r="N169" s="12" t="s">
        <v>422</v>
      </c>
    </row>
    <row r="170" spans="14:14" x14ac:dyDescent="0.2">
      <c r="N170" s="12" t="s">
        <v>423</v>
      </c>
    </row>
    <row r="171" spans="14:14" x14ac:dyDescent="0.2">
      <c r="N171" s="12" t="s">
        <v>424</v>
      </c>
    </row>
    <row r="172" spans="14:14" x14ac:dyDescent="0.2">
      <c r="N172" s="12" t="s">
        <v>425</v>
      </c>
    </row>
    <row r="173" spans="14:14" x14ac:dyDescent="0.2">
      <c r="N173" s="12" t="s">
        <v>426</v>
      </c>
    </row>
    <row r="174" spans="14:14" x14ac:dyDescent="0.2">
      <c r="N174" s="12" t="s">
        <v>427</v>
      </c>
    </row>
    <row r="175" spans="14:14" x14ac:dyDescent="0.2">
      <c r="N175" s="12" t="s">
        <v>428</v>
      </c>
    </row>
    <row r="176" spans="14:14" x14ac:dyDescent="0.2">
      <c r="N176" s="12" t="s">
        <v>429</v>
      </c>
    </row>
    <row r="177" spans="14:14" x14ac:dyDescent="0.2">
      <c r="N177" s="12" t="s">
        <v>430</v>
      </c>
    </row>
    <row r="178" spans="14:14" x14ac:dyDescent="0.2">
      <c r="N178" s="12" t="s">
        <v>431</v>
      </c>
    </row>
    <row r="179" spans="14:14" x14ac:dyDescent="0.2">
      <c r="N179" s="12" t="s">
        <v>432</v>
      </c>
    </row>
    <row r="180" spans="14:14" x14ac:dyDescent="0.2">
      <c r="N180" s="12" t="s">
        <v>433</v>
      </c>
    </row>
    <row r="181" spans="14:14" x14ac:dyDescent="0.2">
      <c r="N181" s="12" t="s">
        <v>434</v>
      </c>
    </row>
    <row r="182" spans="14:14" x14ac:dyDescent="0.2">
      <c r="N182" s="12" t="s">
        <v>435</v>
      </c>
    </row>
    <row r="183" spans="14:14" x14ac:dyDescent="0.2">
      <c r="N183" s="12" t="s">
        <v>436</v>
      </c>
    </row>
    <row r="184" spans="14:14" x14ac:dyDescent="0.2">
      <c r="N184" s="12" t="s">
        <v>437</v>
      </c>
    </row>
    <row r="185" spans="14:14" x14ac:dyDescent="0.2">
      <c r="N185" s="12" t="s">
        <v>438</v>
      </c>
    </row>
    <row r="186" spans="14:14" x14ac:dyDescent="0.2">
      <c r="N186" s="12" t="s">
        <v>439</v>
      </c>
    </row>
    <row r="187" spans="14:14" x14ac:dyDescent="0.2">
      <c r="N187" s="12" t="s">
        <v>440</v>
      </c>
    </row>
    <row r="188" spans="14:14" x14ac:dyDescent="0.2">
      <c r="N188" s="12" t="s">
        <v>441</v>
      </c>
    </row>
    <row r="189" spans="14:14" x14ac:dyDescent="0.2">
      <c r="N189" s="12" t="s">
        <v>442</v>
      </c>
    </row>
    <row r="190" spans="14:14" x14ac:dyDescent="0.2">
      <c r="N190" s="12" t="s">
        <v>443</v>
      </c>
    </row>
    <row r="191" spans="14:14" x14ac:dyDescent="0.2">
      <c r="N191" s="12" t="s">
        <v>444</v>
      </c>
    </row>
  </sheetData>
  <sheetProtection password="9CCF" sheet="1" objects="1" scenarios="1"/>
  <conditionalFormatting sqref="K2:K10 K13:K14">
    <cfRule type="duplicateValues" dxfId="0" priority="11"/>
  </conditionalFormatting>
  <hyperlinks>
    <hyperlink ref="N110" r:id="rId1" display="http://www.epa.gov/ttn/atw/pollutants/atwsmod.html"/>
    <hyperlink ref="N100" r:id="rId2" display="http://www.epa.gov/ttn/atw/pollutants/atwsmod.html"/>
    <hyperlink ref="N26" r:id="rId3" display="http://www.epa.gov/ttn/atw/pollutants/atwsmod.html"/>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I54"/>
  <sheetViews>
    <sheetView tabSelected="1" showWhiteSpace="0" zoomScale="115" zoomScaleNormal="115" zoomScaleSheetLayoutView="100" zoomScalePageLayoutView="85" workbookViewId="0">
      <selection activeCell="H4" sqref="H4:I4"/>
    </sheetView>
  </sheetViews>
  <sheetFormatPr defaultRowHeight="12.75" x14ac:dyDescent="0.2"/>
  <cols>
    <col min="1" max="9" width="10.85546875" style="37" customWidth="1"/>
    <col min="10" max="16384" width="9.140625" style="1"/>
  </cols>
  <sheetData>
    <row r="1" spans="1:9" ht="13.5" customHeight="1" x14ac:dyDescent="0.2">
      <c r="A1" s="31"/>
      <c r="B1" s="31"/>
      <c r="C1" s="599" t="s">
        <v>532</v>
      </c>
      <c r="D1" s="599"/>
      <c r="E1" s="599"/>
      <c r="F1" s="599"/>
      <c r="G1" s="599"/>
      <c r="H1" s="565">
        <f>README!H1</f>
        <v>2020</v>
      </c>
      <c r="I1" s="565"/>
    </row>
    <row r="2" spans="1:9" ht="13.5" customHeight="1" x14ac:dyDescent="0.2">
      <c r="A2" s="31"/>
      <c r="B2" s="31"/>
      <c r="C2" s="599"/>
      <c r="D2" s="599"/>
      <c r="E2" s="599"/>
      <c r="F2" s="599"/>
      <c r="G2" s="599"/>
      <c r="H2" s="565"/>
      <c r="I2" s="565"/>
    </row>
    <row r="3" spans="1:9" ht="13.5" customHeight="1" thickBot="1" x14ac:dyDescent="0.25">
      <c r="A3" s="31"/>
      <c r="B3" s="31"/>
      <c r="C3" s="600" t="str">
        <f>"ANNUAL EMISSIONS INVENTORY QUESTIONNAIRE - " &amp; README!A53</f>
        <v>ANNUAL EMISSIONS INVENTORY QUESTIONNAIRE - Version 1.6</v>
      </c>
      <c r="D3" s="600"/>
      <c r="E3" s="600"/>
      <c r="F3" s="600"/>
      <c r="G3" s="600"/>
      <c r="H3" s="565"/>
      <c r="I3" s="565"/>
    </row>
    <row r="4" spans="1:9" s="2" customFormat="1" ht="13.5" customHeight="1" x14ac:dyDescent="0.2">
      <c r="A4" s="423" t="s">
        <v>40</v>
      </c>
      <c r="B4" s="424"/>
      <c r="C4" s="424"/>
      <c r="D4" s="424"/>
      <c r="E4" s="425"/>
      <c r="F4" s="642" t="s">
        <v>38</v>
      </c>
      <c r="G4" s="643"/>
      <c r="H4" s="642" t="s">
        <v>39</v>
      </c>
      <c r="I4" s="650"/>
    </row>
    <row r="5" spans="1:9" s="3" customFormat="1" ht="13.5" customHeight="1" x14ac:dyDescent="0.2">
      <c r="A5" s="610"/>
      <c r="B5" s="611"/>
      <c r="C5" s="611"/>
      <c r="D5" s="611"/>
      <c r="E5" s="612"/>
      <c r="F5" s="611"/>
      <c r="G5" s="612"/>
      <c r="H5" s="611"/>
      <c r="I5" s="614"/>
    </row>
    <row r="6" spans="1:9" s="2" customFormat="1" ht="13.5" customHeight="1" x14ac:dyDescent="0.2">
      <c r="A6" s="607" t="s">
        <v>57</v>
      </c>
      <c r="B6" s="608"/>
      <c r="C6" s="608"/>
      <c r="D6" s="608"/>
      <c r="E6" s="609"/>
      <c r="F6" s="426" t="s">
        <v>41</v>
      </c>
      <c r="G6" s="427"/>
      <c r="H6" s="428" t="s">
        <v>42</v>
      </c>
      <c r="I6" s="429" t="s">
        <v>43</v>
      </c>
    </row>
    <row r="7" spans="1:9" s="3" customFormat="1" ht="13.5" customHeight="1" x14ac:dyDescent="0.2">
      <c r="A7" s="610"/>
      <c r="B7" s="611"/>
      <c r="C7" s="611"/>
      <c r="D7" s="611"/>
      <c r="E7" s="612"/>
      <c r="F7" s="611"/>
      <c r="G7" s="612"/>
      <c r="H7" s="268"/>
      <c r="I7" s="519"/>
    </row>
    <row r="8" spans="1:9" s="14" customFormat="1" ht="13.5" customHeight="1" x14ac:dyDescent="0.2">
      <c r="A8" s="607" t="s">
        <v>58</v>
      </c>
      <c r="B8" s="608"/>
      <c r="C8" s="609"/>
      <c r="D8" s="615" t="s">
        <v>53</v>
      </c>
      <c r="E8" s="608"/>
      <c r="F8" s="609"/>
      <c r="G8" s="618" t="s">
        <v>641</v>
      </c>
      <c r="H8" s="619"/>
      <c r="I8" s="620"/>
    </row>
    <row r="9" spans="1:9" s="3" customFormat="1" ht="13.5" customHeight="1" x14ac:dyDescent="0.2">
      <c r="A9" s="610"/>
      <c r="B9" s="611"/>
      <c r="C9" s="612"/>
      <c r="D9" s="616"/>
      <c r="E9" s="611"/>
      <c r="F9" s="612"/>
      <c r="G9" s="623"/>
      <c r="H9" s="624"/>
      <c r="I9" s="625"/>
    </row>
    <row r="10" spans="1:9" s="15" customFormat="1" ht="13.5" customHeight="1" x14ac:dyDescent="0.2">
      <c r="A10" s="607" t="s">
        <v>59</v>
      </c>
      <c r="B10" s="608"/>
      <c r="C10" s="608"/>
      <c r="D10" s="608"/>
      <c r="E10" s="608"/>
      <c r="F10" s="608"/>
      <c r="G10" s="608"/>
      <c r="H10" s="608"/>
      <c r="I10" s="613"/>
    </row>
    <row r="11" spans="1:9" ht="13.5" customHeight="1" x14ac:dyDescent="0.2">
      <c r="A11" s="610"/>
      <c r="B11" s="611"/>
      <c r="C11" s="611"/>
      <c r="D11" s="611"/>
      <c r="E11" s="611"/>
      <c r="F11" s="611"/>
      <c r="G11" s="611"/>
      <c r="H11" s="611"/>
      <c r="I11" s="614"/>
    </row>
    <row r="12" spans="1:9" s="16" customFormat="1" ht="13.5" customHeight="1" x14ac:dyDescent="0.2">
      <c r="A12" s="604" t="s">
        <v>60</v>
      </c>
      <c r="B12" s="605"/>
      <c r="C12" s="605"/>
      <c r="D12" s="606"/>
      <c r="E12" s="617" t="s">
        <v>61</v>
      </c>
      <c r="F12" s="606"/>
      <c r="G12" s="426" t="s">
        <v>62</v>
      </c>
      <c r="H12" s="426"/>
      <c r="I12" s="429"/>
    </row>
    <row r="13" spans="1:9" ht="13.5" customHeight="1" thickBot="1" x14ac:dyDescent="0.25">
      <c r="A13" s="601"/>
      <c r="B13" s="602"/>
      <c r="C13" s="602"/>
      <c r="D13" s="603"/>
      <c r="E13" s="621"/>
      <c r="F13" s="603"/>
      <c r="G13" s="621"/>
      <c r="H13" s="602"/>
      <c r="I13" s="622"/>
    </row>
    <row r="14" spans="1:9" ht="13.5" customHeight="1" x14ac:dyDescent="0.2">
      <c r="A14" s="633" t="s">
        <v>533</v>
      </c>
      <c r="B14" s="634"/>
      <c r="C14" s="634"/>
      <c r="D14" s="634"/>
      <c r="E14" s="634"/>
      <c r="F14" s="634"/>
      <c r="G14" s="634"/>
      <c r="H14" s="634"/>
      <c r="I14" s="635"/>
    </row>
    <row r="15" spans="1:9" ht="13.5" customHeight="1" x14ac:dyDescent="0.2">
      <c r="A15" s="35"/>
      <c r="B15" s="36"/>
      <c r="C15" s="29"/>
      <c r="E15" s="36"/>
      <c r="F15" s="29"/>
      <c r="G15" s="29"/>
      <c r="H15" s="36"/>
      <c r="I15" s="38"/>
    </row>
    <row r="16" spans="1:9" ht="13.5" customHeight="1" x14ac:dyDescent="0.2">
      <c r="A16" s="400"/>
      <c r="B16" s="401" t="s">
        <v>518</v>
      </c>
      <c r="C16" s="399"/>
      <c r="D16" s="398"/>
      <c r="E16" s="401" t="s">
        <v>521</v>
      </c>
      <c r="F16" s="399"/>
      <c r="G16" s="399"/>
      <c r="H16" s="401" t="s">
        <v>523</v>
      </c>
      <c r="I16" s="402"/>
    </row>
    <row r="17" spans="1:9" ht="13.5" customHeight="1" x14ac:dyDescent="0.2">
      <c r="A17" s="400"/>
      <c r="B17" s="401" t="s">
        <v>519</v>
      </c>
      <c r="C17" s="399"/>
      <c r="D17" s="398"/>
      <c r="E17" s="401" t="s">
        <v>522</v>
      </c>
      <c r="F17" s="399"/>
      <c r="G17" s="399"/>
      <c r="H17" s="401" t="s">
        <v>524</v>
      </c>
      <c r="I17" s="402"/>
    </row>
    <row r="18" spans="1:9" ht="13.5" customHeight="1" x14ac:dyDescent="0.2">
      <c r="A18" s="400"/>
      <c r="B18" s="401" t="s">
        <v>520</v>
      </c>
      <c r="C18" s="399"/>
      <c r="D18" s="398"/>
      <c r="E18" s="403" t="s">
        <v>684</v>
      </c>
      <c r="F18" s="399"/>
      <c r="G18" s="399"/>
      <c r="H18" s="399"/>
      <c r="I18" s="402"/>
    </row>
    <row r="19" spans="1:9" ht="13.5" customHeight="1" thickBot="1" x14ac:dyDescent="0.25">
      <c r="A19" s="39"/>
      <c r="B19" s="40"/>
      <c r="C19" s="40"/>
      <c r="D19" s="40"/>
      <c r="E19" s="40"/>
      <c r="F19" s="40"/>
      <c r="G19" s="40"/>
      <c r="H19" s="40"/>
      <c r="I19" s="41"/>
    </row>
    <row r="20" spans="1:9" ht="13.5" customHeight="1" x14ac:dyDescent="0.2">
      <c r="A20" s="644" t="s">
        <v>739</v>
      </c>
      <c r="B20" s="645"/>
      <c r="C20" s="645"/>
      <c r="D20" s="645"/>
      <c r="E20" s="645"/>
      <c r="F20" s="645"/>
      <c r="G20" s="645"/>
      <c r="H20" s="645"/>
      <c r="I20" s="646"/>
    </row>
    <row r="21" spans="1:9" ht="13.5" customHeight="1" x14ac:dyDescent="0.2">
      <c r="A21" s="647"/>
      <c r="B21" s="648"/>
      <c r="C21" s="648"/>
      <c r="D21" s="648"/>
      <c r="E21" s="648"/>
      <c r="F21" s="648"/>
      <c r="G21" s="648"/>
      <c r="H21" s="648"/>
      <c r="I21" s="649"/>
    </row>
    <row r="22" spans="1:9" ht="13.5" customHeight="1" x14ac:dyDescent="0.2">
      <c r="A22" s="647"/>
      <c r="B22" s="648"/>
      <c r="C22" s="648"/>
      <c r="D22" s="648"/>
      <c r="E22" s="648"/>
      <c r="F22" s="648"/>
      <c r="G22" s="648"/>
      <c r="H22" s="648"/>
      <c r="I22" s="649"/>
    </row>
    <row r="23" spans="1:9" ht="13.5" customHeight="1" x14ac:dyDescent="0.2">
      <c r="A23" s="647"/>
      <c r="B23" s="648"/>
      <c r="C23" s="648"/>
      <c r="D23" s="648"/>
      <c r="E23" s="648"/>
      <c r="F23" s="648"/>
      <c r="G23" s="648"/>
      <c r="H23" s="648"/>
      <c r="I23" s="649"/>
    </row>
    <row r="24" spans="1:9" ht="13.5" customHeight="1" x14ac:dyDescent="0.2">
      <c r="A24" s="636" t="s">
        <v>738</v>
      </c>
      <c r="B24" s="637"/>
      <c r="C24" s="637"/>
      <c r="D24" s="637"/>
      <c r="E24" s="637"/>
      <c r="F24" s="637"/>
      <c r="G24" s="637"/>
      <c r="H24" s="637"/>
      <c r="I24" s="638"/>
    </row>
    <row r="25" spans="1:9" ht="13.5" customHeight="1" x14ac:dyDescent="0.2">
      <c r="A25" s="636"/>
      <c r="B25" s="637"/>
      <c r="C25" s="637"/>
      <c r="D25" s="637"/>
      <c r="E25" s="637"/>
      <c r="F25" s="637"/>
      <c r="G25" s="637"/>
      <c r="H25" s="637"/>
      <c r="I25" s="638"/>
    </row>
    <row r="26" spans="1:9" ht="13.5" customHeight="1" x14ac:dyDescent="0.2">
      <c r="A26" s="636"/>
      <c r="B26" s="637"/>
      <c r="C26" s="637"/>
      <c r="D26" s="637"/>
      <c r="E26" s="637"/>
      <c r="F26" s="637"/>
      <c r="G26" s="637"/>
      <c r="H26" s="637"/>
      <c r="I26" s="638"/>
    </row>
    <row r="27" spans="1:9" ht="13.5" customHeight="1" thickBot="1" x14ac:dyDescent="0.25">
      <c r="A27" s="639"/>
      <c r="B27" s="640"/>
      <c r="C27" s="640"/>
      <c r="D27" s="640"/>
      <c r="E27" s="640"/>
      <c r="F27" s="640"/>
      <c r="G27" s="640"/>
      <c r="H27" s="640"/>
      <c r="I27" s="641"/>
    </row>
    <row r="28" spans="1:9" ht="13.5" customHeight="1" x14ac:dyDescent="0.2">
      <c r="A28" s="417" t="s">
        <v>44</v>
      </c>
      <c r="B28" s="42"/>
      <c r="C28" s="42"/>
      <c r="D28" s="42"/>
      <c r="E28" s="42"/>
      <c r="F28" s="42"/>
      <c r="G28" s="42"/>
      <c r="H28" s="42"/>
      <c r="I28" s="43"/>
    </row>
    <row r="29" spans="1:9" ht="13.5" customHeight="1" x14ac:dyDescent="0.2">
      <c r="A29" s="629"/>
      <c r="B29" s="630"/>
      <c r="C29" s="630"/>
      <c r="D29" s="630"/>
      <c r="E29" s="630"/>
      <c r="F29" s="630"/>
      <c r="G29" s="630"/>
      <c r="H29" s="630"/>
      <c r="I29" s="631"/>
    </row>
    <row r="30" spans="1:9" ht="13.5" customHeight="1" x14ac:dyDescent="0.2">
      <c r="A30" s="418" t="s">
        <v>45</v>
      </c>
      <c r="B30" s="44"/>
      <c r="C30" s="44"/>
      <c r="D30" s="44"/>
      <c r="E30" s="45"/>
      <c r="F30" s="419" t="s">
        <v>41</v>
      </c>
      <c r="G30" s="421"/>
      <c r="H30" s="421" t="s">
        <v>42</v>
      </c>
      <c r="I30" s="422" t="s">
        <v>43</v>
      </c>
    </row>
    <row r="31" spans="1:9" ht="13.5" customHeight="1" x14ac:dyDescent="0.2">
      <c r="A31" s="626"/>
      <c r="B31" s="627"/>
      <c r="C31" s="627"/>
      <c r="D31" s="627"/>
      <c r="E31" s="628"/>
      <c r="F31" s="632"/>
      <c r="G31" s="628"/>
      <c r="H31" s="493"/>
      <c r="I31" s="494"/>
    </row>
    <row r="32" spans="1:9" ht="13.5" customHeight="1" x14ac:dyDescent="0.2">
      <c r="A32" s="418" t="s">
        <v>46</v>
      </c>
      <c r="B32" s="44"/>
      <c r="C32" s="45"/>
      <c r="D32" s="419" t="s">
        <v>47</v>
      </c>
      <c r="E32" s="420"/>
      <c r="F32" s="419" t="s">
        <v>48</v>
      </c>
      <c r="G32" s="44"/>
      <c r="H32" s="44"/>
      <c r="I32" s="46"/>
    </row>
    <row r="33" spans="1:9" ht="13.5" customHeight="1" thickBot="1" x14ac:dyDescent="0.25">
      <c r="A33" s="659"/>
      <c r="B33" s="660"/>
      <c r="C33" s="661"/>
      <c r="D33" s="660"/>
      <c r="E33" s="661"/>
      <c r="F33" s="660"/>
      <c r="G33" s="660"/>
      <c r="H33" s="660"/>
      <c r="I33" s="662"/>
    </row>
    <row r="34" spans="1:9" ht="13.5" customHeight="1" x14ac:dyDescent="0.2">
      <c r="A34" s="656" t="s">
        <v>49</v>
      </c>
      <c r="B34" s="657"/>
      <c r="C34" s="657"/>
      <c r="D34" s="657"/>
      <c r="E34" s="657"/>
      <c r="F34" s="657"/>
      <c r="G34" s="657"/>
      <c r="H34" s="657"/>
      <c r="I34" s="658"/>
    </row>
    <row r="35" spans="1:9" ht="13.5" customHeight="1" thickBot="1" x14ac:dyDescent="0.3">
      <c r="A35" s="47" t="s">
        <v>534</v>
      </c>
      <c r="B35" s="48" t="s">
        <v>535</v>
      </c>
      <c r="C35" s="48" t="s">
        <v>2</v>
      </c>
      <c r="D35" s="48" t="s">
        <v>0</v>
      </c>
      <c r="E35" s="48" t="s">
        <v>3</v>
      </c>
      <c r="F35" s="48" t="s">
        <v>1</v>
      </c>
      <c r="G35" s="48" t="s">
        <v>51</v>
      </c>
      <c r="H35" s="48" t="s">
        <v>50</v>
      </c>
      <c r="I35" s="49" t="s">
        <v>536</v>
      </c>
    </row>
    <row r="36" spans="1:9" ht="13.5" customHeight="1" x14ac:dyDescent="0.2">
      <c r="A36" s="654">
        <f ca="1">SUM('2.1 GENERATORS &amp; BOILERS'!A51,'2.3 COTTON GIN'!A51,'2.4 SOIL VAPOR EXTRACTION'!A54,'2.5 AIR CURTAIN INCINERATOR'!A47,'2.6 ROCK PRODUCTS'!A53,'3.1 MISC EMISSIONS'!E72,'3.1 MISC EMISSIONS (2)'!E72)</f>
        <v>0</v>
      </c>
      <c r="B36" s="654">
        <f ca="1">SUM('2.1 GENERATORS &amp; BOILERS'!B51,'2.3 COTTON GIN'!B51,'2.4 SOIL VAPOR EXTRACTION'!B54,'2.5 AIR CURTAIN INCINERATOR'!B47,'2.6 ROCK PRODUCTS'!B53,'3.1 MISC EMISSIONS'!F72,'3.1 MISC EMISSIONS (2)'!F72)</f>
        <v>0</v>
      </c>
      <c r="C36" s="654">
        <f ca="1">SUM('2.1 GENERATORS &amp; BOILERS'!C51,'2.3 COTTON GIN'!C51,'2.4 SOIL VAPOR EXTRACTION'!C54,'2.5 AIR CURTAIN INCINERATOR'!C47,'2.6 ROCK PRODUCTS'!C53,'3.1 MISC EMISSIONS'!G72,'3.1 MISC EMISSIONS (2)'!G72)</f>
        <v>0</v>
      </c>
      <c r="D36" s="654">
        <f ca="1">SUM('2.1 GENERATORS &amp; BOILERS'!D51,'2.3 COTTON GIN'!D51,'2.4 SOIL VAPOR EXTRACTION'!D54,'2.5 AIR CURTAIN INCINERATOR'!D47,'2.6 ROCK PRODUCTS'!D53,'3.1 MISC EMISSIONS'!H72,'3.1 MISC EMISSIONS (2)'!H72)</f>
        <v>0</v>
      </c>
      <c r="E36" s="654">
        <f ca="1">SUM('2.1 GENERATORS &amp; BOILERS'!E51,'2.3 COTTON GIN'!E51,'2.4 SOIL VAPOR EXTRACTION'!E54,'2.5 AIR CURTAIN INCINERATOR'!E47,'2.6 ROCK PRODUCTS'!E53,'3.1 MISC EMISSIONS'!I72,'3.1 MISC EMISSIONS (2)'!I72)</f>
        <v>0</v>
      </c>
      <c r="F36" s="654">
        <f ca="1">SUM('2.1 GENERATORS &amp; BOILERS'!F51,'2.3 COTTON GIN'!F51,'2.4 SOIL VAPOR EXTRACTION'!F54,'2.5 AIR CURTAIN INCINERATOR'!F47,'2.6 ROCK PRODUCTS'!F53,'3.1 MISC EMISSIONS'!J72,'3.1 MISC EMISSIONS (2)'!J72)</f>
        <v>0</v>
      </c>
      <c r="G36" s="654">
        <f ca="1">SUM('2.1 GENERATORS &amp; BOILERS'!G51,'2.3 COTTON GIN'!G51,'2.4 SOIL VAPOR EXTRACTION'!G54,'2.5 AIR CURTAIN INCINERATOR'!G47,'2.6 ROCK PRODUCTS'!G53,'3.1 MISC EMISSIONS'!K72,'3.1 MISC EMISSIONS (2)'!K72,'2.2 PERC DRY CLEANING'!D35)</f>
        <v>0</v>
      </c>
      <c r="H36" s="654">
        <f>SUM('2.1 GENERATORS &amp; BOILERS'!H51,'2.3 COTTON GIN'!H51,'2.4 SOIL VAPOR EXTRACTION'!H54,'2.5 AIR CURTAIN INCINERATOR'!H47,'2.6 ROCK PRODUCTS'!H53,'3.1 MISC EMISSIONS'!L72,'3.1 MISC EMISSIONS (2)'!L72)</f>
        <v>0</v>
      </c>
      <c r="I36" s="654">
        <f>SUM('2.1 GENERATORS &amp; BOILERS'!I51,'2.3 COTTON GIN'!I51,'2.4 SOIL VAPOR EXTRACTION'!I54,'2.5 AIR CURTAIN INCINERATOR'!I47,'2.6 ROCK PRODUCTS'!I53,'3.1 MISC EMISSIONS'!M72,'3.1 MISC EMISSIONS (2)'!M72)</f>
        <v>0</v>
      </c>
    </row>
    <row r="37" spans="1:9" ht="13.5" customHeight="1" thickBot="1" x14ac:dyDescent="0.25">
      <c r="A37" s="655"/>
      <c r="B37" s="655"/>
      <c r="C37" s="655"/>
      <c r="D37" s="655"/>
      <c r="E37" s="655"/>
      <c r="F37" s="655"/>
      <c r="G37" s="655"/>
      <c r="H37" s="655"/>
      <c r="I37" s="655"/>
    </row>
    <row r="38" spans="1:9" ht="13.5" customHeight="1" x14ac:dyDescent="0.2">
      <c r="A38" s="651" t="s">
        <v>52</v>
      </c>
      <c r="B38" s="652"/>
      <c r="C38" s="652"/>
      <c r="D38" s="652"/>
      <c r="E38" s="652"/>
      <c r="F38" s="652"/>
      <c r="G38" s="652"/>
      <c r="H38" s="652"/>
      <c r="I38" s="653"/>
    </row>
    <row r="39" spans="1:9" ht="13.5" customHeight="1" x14ac:dyDescent="0.2">
      <c r="A39" s="573" t="s">
        <v>6</v>
      </c>
      <c r="B39" s="574"/>
      <c r="C39" s="574"/>
      <c r="D39" s="574"/>
      <c r="E39" s="574"/>
      <c r="F39" s="574"/>
      <c r="G39" s="574"/>
      <c r="H39" s="574"/>
      <c r="I39" s="575"/>
    </row>
    <row r="40" spans="1:9" ht="13.5" customHeight="1" x14ac:dyDescent="0.2">
      <c r="A40" s="573"/>
      <c r="B40" s="574"/>
      <c r="C40" s="574"/>
      <c r="D40" s="574"/>
      <c r="E40" s="574"/>
      <c r="F40" s="574"/>
      <c r="G40" s="574"/>
      <c r="H40" s="574"/>
      <c r="I40" s="575"/>
    </row>
    <row r="41" spans="1:9" s="2" customFormat="1" ht="13.5" customHeight="1" x14ac:dyDescent="0.2">
      <c r="A41" s="576"/>
      <c r="B41" s="577"/>
      <c r="C41" s="577"/>
      <c r="D41" s="577"/>
      <c r="E41" s="577"/>
      <c r="F41" s="577"/>
      <c r="G41" s="577"/>
      <c r="H41" s="577"/>
      <c r="I41" s="578"/>
    </row>
    <row r="42" spans="1:9" ht="13.5" customHeight="1" x14ac:dyDescent="0.2">
      <c r="A42" s="582" t="s">
        <v>704</v>
      </c>
      <c r="B42" s="583"/>
      <c r="C42" s="583"/>
      <c r="D42" s="583"/>
      <c r="E42" s="583"/>
      <c r="F42" s="583"/>
      <c r="G42" s="583"/>
      <c r="H42" s="583" t="s">
        <v>729</v>
      </c>
      <c r="I42" s="588"/>
    </row>
    <row r="43" spans="1:9" s="2" customFormat="1" ht="13.5" customHeight="1" x14ac:dyDescent="0.2">
      <c r="A43" s="584" t="s">
        <v>702</v>
      </c>
      <c r="B43" s="585"/>
      <c r="C43" s="585"/>
      <c r="D43" s="585"/>
      <c r="E43" s="585"/>
      <c r="F43" s="585"/>
      <c r="G43" s="585"/>
      <c r="H43" s="589"/>
      <c r="I43" s="590"/>
    </row>
    <row r="44" spans="1:9" ht="13.5" customHeight="1" x14ac:dyDescent="0.2">
      <c r="A44" s="584"/>
      <c r="B44" s="585"/>
      <c r="C44" s="585"/>
      <c r="D44" s="585"/>
      <c r="E44" s="585"/>
      <c r="F44" s="585"/>
      <c r="G44" s="585"/>
      <c r="H44" s="589"/>
      <c r="I44" s="590"/>
    </row>
    <row r="45" spans="1:9" s="2" customFormat="1" ht="13.5" customHeight="1" thickBot="1" x14ac:dyDescent="0.25">
      <c r="A45" s="586"/>
      <c r="B45" s="587"/>
      <c r="C45" s="587"/>
      <c r="D45" s="587"/>
      <c r="E45" s="587"/>
      <c r="F45" s="587"/>
      <c r="G45" s="587"/>
      <c r="H45" s="591"/>
      <c r="I45" s="592"/>
    </row>
    <row r="46" spans="1:9" ht="13.5" customHeight="1" x14ac:dyDescent="0.2">
      <c r="A46" s="581" t="s">
        <v>703</v>
      </c>
      <c r="B46" s="579"/>
      <c r="C46" s="579"/>
      <c r="D46" s="579"/>
      <c r="E46" s="579"/>
      <c r="F46" s="579" t="s">
        <v>53</v>
      </c>
      <c r="G46" s="579"/>
      <c r="H46" s="579"/>
      <c r="I46" s="580"/>
    </row>
    <row r="47" spans="1:9" s="2" customFormat="1" ht="13.5" customHeight="1" x14ac:dyDescent="0.2">
      <c r="A47" s="593"/>
      <c r="B47" s="594"/>
      <c r="C47" s="594"/>
      <c r="D47" s="594"/>
      <c r="E47" s="594"/>
      <c r="F47" s="594"/>
      <c r="G47" s="594"/>
      <c r="H47" s="594"/>
      <c r="I47" s="597"/>
    </row>
    <row r="48" spans="1:9" ht="13.5" customHeight="1" x14ac:dyDescent="0.2">
      <c r="A48" s="595"/>
      <c r="B48" s="596"/>
      <c r="C48" s="596"/>
      <c r="D48" s="596"/>
      <c r="E48" s="596"/>
      <c r="F48" s="596"/>
      <c r="G48" s="596"/>
      <c r="H48" s="596"/>
      <c r="I48" s="598"/>
    </row>
    <row r="49" spans="1:9" ht="13.5" customHeight="1" x14ac:dyDescent="0.2">
      <c r="A49" s="414" t="s">
        <v>54</v>
      </c>
      <c r="B49" s="415"/>
      <c r="C49" s="415"/>
      <c r="D49" s="415"/>
      <c r="E49" s="415"/>
      <c r="F49" s="415"/>
      <c r="G49" s="415"/>
      <c r="H49" s="415"/>
      <c r="I49" s="416"/>
    </row>
    <row r="50" spans="1:9" ht="13.5" customHeight="1" x14ac:dyDescent="0.2">
      <c r="A50" s="50" t="s">
        <v>55</v>
      </c>
      <c r="B50" s="31"/>
      <c r="C50" s="31"/>
      <c r="D50" s="31"/>
      <c r="E50" s="31"/>
      <c r="F50" s="31"/>
      <c r="G50" s="31"/>
      <c r="H50" s="31"/>
      <c r="I50" s="51"/>
    </row>
    <row r="51" spans="1:9" ht="13.5" customHeight="1" x14ac:dyDescent="0.2">
      <c r="A51" s="50" t="s">
        <v>256</v>
      </c>
      <c r="B51" s="31"/>
      <c r="C51" s="31"/>
      <c r="D51" s="31"/>
      <c r="E51" s="31"/>
      <c r="F51" s="31"/>
      <c r="G51" s="31"/>
      <c r="H51" s="31"/>
      <c r="I51" s="51"/>
    </row>
    <row r="52" spans="1:9" ht="13.5" customHeight="1" x14ac:dyDescent="0.2">
      <c r="A52" s="50" t="s">
        <v>730</v>
      </c>
      <c r="B52" s="31"/>
      <c r="C52" s="31"/>
      <c r="D52" s="31"/>
      <c r="E52" s="31"/>
      <c r="F52" s="31"/>
      <c r="G52" s="31"/>
      <c r="H52" s="31"/>
      <c r="I52" s="51"/>
    </row>
    <row r="53" spans="1:9" ht="13.5" customHeight="1" x14ac:dyDescent="0.2">
      <c r="A53" s="50" t="s">
        <v>56</v>
      </c>
      <c r="B53" s="31"/>
      <c r="C53" s="31"/>
      <c r="D53" s="31"/>
      <c r="E53" s="31"/>
      <c r="F53" s="31"/>
      <c r="G53" s="31"/>
      <c r="H53" s="31"/>
      <c r="I53" s="51"/>
    </row>
    <row r="54" spans="1:9" ht="13.5" customHeight="1" thickBot="1" x14ac:dyDescent="0.25">
      <c r="A54" s="52" t="s">
        <v>4</v>
      </c>
      <c r="B54" s="53"/>
      <c r="C54" s="53"/>
      <c r="D54" s="53"/>
      <c r="E54" s="53"/>
      <c r="F54" s="53"/>
      <c r="G54" s="53"/>
      <c r="H54" s="53"/>
      <c r="I54" s="481"/>
    </row>
  </sheetData>
  <mergeCells count="53">
    <mergeCell ref="H4:I4"/>
    <mergeCell ref="A38:I38"/>
    <mergeCell ref="A36:A37"/>
    <mergeCell ref="B36:B37"/>
    <mergeCell ref="C36:C37"/>
    <mergeCell ref="D36:D37"/>
    <mergeCell ref="E36:E37"/>
    <mergeCell ref="F36:F37"/>
    <mergeCell ref="G36:G37"/>
    <mergeCell ref="I36:I37"/>
    <mergeCell ref="H36:H37"/>
    <mergeCell ref="A34:I34"/>
    <mergeCell ref="A33:C33"/>
    <mergeCell ref="D33:E33"/>
    <mergeCell ref="F33:I33"/>
    <mergeCell ref="F4:G4"/>
    <mergeCell ref="A7:E7"/>
    <mergeCell ref="F7:G7"/>
    <mergeCell ref="A5:E5"/>
    <mergeCell ref="F5:G5"/>
    <mergeCell ref="G8:I8"/>
    <mergeCell ref="E13:F13"/>
    <mergeCell ref="G13:I13"/>
    <mergeCell ref="G9:I9"/>
    <mergeCell ref="A31:E31"/>
    <mergeCell ref="A29:I29"/>
    <mergeCell ref="F31:G31"/>
    <mergeCell ref="A14:I14"/>
    <mergeCell ref="A24:I27"/>
    <mergeCell ref="A20:I23"/>
    <mergeCell ref="A47:E48"/>
    <mergeCell ref="F47:I48"/>
    <mergeCell ref="C1:G2"/>
    <mergeCell ref="C3:G3"/>
    <mergeCell ref="A13:D13"/>
    <mergeCell ref="A12:D12"/>
    <mergeCell ref="A6:E6"/>
    <mergeCell ref="A8:C8"/>
    <mergeCell ref="A9:C9"/>
    <mergeCell ref="A10:I10"/>
    <mergeCell ref="A11:I11"/>
    <mergeCell ref="D8:F8"/>
    <mergeCell ref="D9:F9"/>
    <mergeCell ref="E12:F12"/>
    <mergeCell ref="H1:I3"/>
    <mergeCell ref="H5:I5"/>
    <mergeCell ref="A39:I41"/>
    <mergeCell ref="F46:I46"/>
    <mergeCell ref="A46:E46"/>
    <mergeCell ref="A42:G42"/>
    <mergeCell ref="A43:G45"/>
    <mergeCell ref="H42:I42"/>
    <mergeCell ref="H43:I45"/>
  </mergeCells>
  <hyperlinks>
    <hyperlink ref="B16" location="'2.1 GENERATORS &amp; BOILERS'!A1" display="Generators &amp; Boilers"/>
    <hyperlink ref="B17" location="'2.2 DRY CLEANING'!A1" display="Dry Cleaning"/>
    <hyperlink ref="B18" location="'2.3 COTTON GIN'!A1" display="Cotton Gin"/>
    <hyperlink ref="E16" location="'2.4 SOIL VAPOR EXTRACTION'!A1" display="Soil Vapor Extraction"/>
    <hyperlink ref="E17" location="'2.5 AIR CURTAIN INCINERATOR'!A1" display="Air Curtain Incinerators"/>
    <hyperlink ref="H16" location="'3.0 MISC EQUIPMENT LIST'!A1" display="Misc Equipment"/>
    <hyperlink ref="H17" location="'3.1 MISC EMISSIONS'!A1" display="Misc Emissions"/>
    <hyperlink ref="E18" location="'2.6 ROCK PRODUCTS'!A1" display="Rock Products"/>
  </hyperlinks>
  <pageMargins left="0.45" right="0.45" top="0.2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228" r:id="rId4" name="Group Box 108">
              <controlPr defaultSize="0" print="0" autoFill="0" autoPict="0">
                <anchor moveWithCells="1">
                  <from>
                    <xdr:col>6</xdr:col>
                    <xdr:colOff>38100</xdr:colOff>
                    <xdr:row>9</xdr:row>
                    <xdr:rowOff>9525</xdr:rowOff>
                  </from>
                  <to>
                    <xdr:col>8</xdr:col>
                    <xdr:colOff>523875</xdr:colOff>
                    <xdr:row>11</xdr:row>
                    <xdr:rowOff>104775</xdr:rowOff>
                  </to>
                </anchor>
              </controlPr>
            </control>
          </mc:Choice>
        </mc:AlternateContent>
        <mc:AlternateContent xmlns:mc="http://schemas.openxmlformats.org/markup-compatibility/2006">
          <mc:Choice Requires="x14">
            <control shapeId="5237" r:id="rId5" name="Group Box 117">
              <controlPr defaultSize="0" autoFill="0" autoPict="0">
                <anchor moveWithCells="1">
                  <from>
                    <xdr:col>6</xdr:col>
                    <xdr:colOff>19050</xdr:colOff>
                    <xdr:row>9</xdr:row>
                    <xdr:rowOff>19050</xdr:rowOff>
                  </from>
                  <to>
                    <xdr:col>8</xdr:col>
                    <xdr:colOff>428625</xdr:colOff>
                    <xdr:row>12</xdr:row>
                    <xdr:rowOff>0</xdr:rowOff>
                  </to>
                </anchor>
              </controlPr>
            </control>
          </mc:Choice>
        </mc:AlternateContent>
        <mc:AlternateContent xmlns:mc="http://schemas.openxmlformats.org/markup-compatibility/2006">
          <mc:Choice Requires="x14">
            <control shapeId="5268" r:id="rId6" name="Check Box 148">
              <controlPr defaultSize="0" autoFill="0" autoLine="0" autoPict="0">
                <anchor moveWithCells="1" sizeWithCells="1">
                  <from>
                    <xdr:col>0</xdr:col>
                    <xdr:colOff>514350</xdr:colOff>
                    <xdr:row>15</xdr:row>
                    <xdr:rowOff>0</xdr:rowOff>
                  </from>
                  <to>
                    <xdr:col>1</xdr:col>
                    <xdr:colOff>38100</xdr:colOff>
                    <xdr:row>16</xdr:row>
                    <xdr:rowOff>38100</xdr:rowOff>
                  </to>
                </anchor>
              </controlPr>
            </control>
          </mc:Choice>
        </mc:AlternateContent>
        <mc:AlternateContent xmlns:mc="http://schemas.openxmlformats.org/markup-compatibility/2006">
          <mc:Choice Requires="x14">
            <control shapeId="5269" r:id="rId7" name="Check Box 149">
              <controlPr defaultSize="0" autoFill="0" autoLine="0" autoPict="0">
                <anchor moveWithCells="1" sizeWithCells="1">
                  <from>
                    <xdr:col>0</xdr:col>
                    <xdr:colOff>514350</xdr:colOff>
                    <xdr:row>16</xdr:row>
                    <xdr:rowOff>0</xdr:rowOff>
                  </from>
                  <to>
                    <xdr:col>1</xdr:col>
                    <xdr:colOff>38100</xdr:colOff>
                    <xdr:row>17</xdr:row>
                    <xdr:rowOff>38100</xdr:rowOff>
                  </to>
                </anchor>
              </controlPr>
            </control>
          </mc:Choice>
        </mc:AlternateContent>
        <mc:AlternateContent xmlns:mc="http://schemas.openxmlformats.org/markup-compatibility/2006">
          <mc:Choice Requires="x14">
            <control shapeId="5270" r:id="rId8" name="Check Box 150">
              <controlPr defaultSize="0" autoFill="0" autoLine="0" autoPict="0">
                <anchor moveWithCells="1" sizeWithCells="1">
                  <from>
                    <xdr:col>0</xdr:col>
                    <xdr:colOff>514350</xdr:colOff>
                    <xdr:row>17</xdr:row>
                    <xdr:rowOff>0</xdr:rowOff>
                  </from>
                  <to>
                    <xdr:col>1</xdr:col>
                    <xdr:colOff>38100</xdr:colOff>
                    <xdr:row>18</xdr:row>
                    <xdr:rowOff>38100</xdr:rowOff>
                  </to>
                </anchor>
              </controlPr>
            </control>
          </mc:Choice>
        </mc:AlternateContent>
        <mc:AlternateContent xmlns:mc="http://schemas.openxmlformats.org/markup-compatibility/2006">
          <mc:Choice Requires="x14">
            <control shapeId="5271" r:id="rId9" name="Check Box 151">
              <controlPr defaultSize="0" autoFill="0" autoLine="0" autoPict="0">
                <anchor moveWithCells="1" sizeWithCells="1">
                  <from>
                    <xdr:col>3</xdr:col>
                    <xdr:colOff>514350</xdr:colOff>
                    <xdr:row>15</xdr:row>
                    <xdr:rowOff>0</xdr:rowOff>
                  </from>
                  <to>
                    <xdr:col>4</xdr:col>
                    <xdr:colOff>38100</xdr:colOff>
                    <xdr:row>16</xdr:row>
                    <xdr:rowOff>38100</xdr:rowOff>
                  </to>
                </anchor>
              </controlPr>
            </control>
          </mc:Choice>
        </mc:AlternateContent>
        <mc:AlternateContent xmlns:mc="http://schemas.openxmlformats.org/markup-compatibility/2006">
          <mc:Choice Requires="x14">
            <control shapeId="5272" r:id="rId10" name="Check Box 152">
              <controlPr defaultSize="0" autoFill="0" autoLine="0" autoPict="0">
                <anchor moveWithCells="1" sizeWithCells="1">
                  <from>
                    <xdr:col>3</xdr:col>
                    <xdr:colOff>514350</xdr:colOff>
                    <xdr:row>15</xdr:row>
                    <xdr:rowOff>161925</xdr:rowOff>
                  </from>
                  <to>
                    <xdr:col>4</xdr:col>
                    <xdr:colOff>38100</xdr:colOff>
                    <xdr:row>17</xdr:row>
                    <xdr:rowOff>28575</xdr:rowOff>
                  </to>
                </anchor>
              </controlPr>
            </control>
          </mc:Choice>
        </mc:AlternateContent>
        <mc:AlternateContent xmlns:mc="http://schemas.openxmlformats.org/markup-compatibility/2006">
          <mc:Choice Requires="x14">
            <control shapeId="5273" r:id="rId11" name="Check Box 153">
              <controlPr defaultSize="0" autoFill="0" autoLine="0" autoPict="0">
                <anchor moveWithCells="1" sizeWithCells="1">
                  <from>
                    <xdr:col>3</xdr:col>
                    <xdr:colOff>514350</xdr:colOff>
                    <xdr:row>16</xdr:row>
                    <xdr:rowOff>161925</xdr:rowOff>
                  </from>
                  <to>
                    <xdr:col>4</xdr:col>
                    <xdr:colOff>38100</xdr:colOff>
                    <xdr:row>18</xdr:row>
                    <xdr:rowOff>28575</xdr:rowOff>
                  </to>
                </anchor>
              </controlPr>
            </control>
          </mc:Choice>
        </mc:AlternateContent>
        <mc:AlternateContent xmlns:mc="http://schemas.openxmlformats.org/markup-compatibility/2006">
          <mc:Choice Requires="x14">
            <control shapeId="5274" r:id="rId12" name="Check Box 154">
              <controlPr defaultSize="0" autoFill="0" autoLine="0" autoPict="0">
                <anchor moveWithCells="1" sizeWithCells="1">
                  <from>
                    <xdr:col>6</xdr:col>
                    <xdr:colOff>523875</xdr:colOff>
                    <xdr:row>15</xdr:row>
                    <xdr:rowOff>0</xdr:rowOff>
                  </from>
                  <to>
                    <xdr:col>7</xdr:col>
                    <xdr:colOff>47625</xdr:colOff>
                    <xdr:row>16</xdr:row>
                    <xdr:rowOff>38100</xdr:rowOff>
                  </to>
                </anchor>
              </controlPr>
            </control>
          </mc:Choice>
        </mc:AlternateContent>
        <mc:AlternateContent xmlns:mc="http://schemas.openxmlformats.org/markup-compatibility/2006">
          <mc:Choice Requires="x14">
            <control shapeId="5275" r:id="rId13" name="Check Box 155">
              <controlPr defaultSize="0" autoFill="0" autoLine="0" autoPict="0">
                <anchor moveWithCells="1" sizeWithCells="1">
                  <from>
                    <xdr:col>6</xdr:col>
                    <xdr:colOff>523875</xdr:colOff>
                    <xdr:row>15</xdr:row>
                    <xdr:rowOff>161925</xdr:rowOff>
                  </from>
                  <to>
                    <xdr:col>7</xdr:col>
                    <xdr:colOff>47625</xdr:colOff>
                    <xdr:row>17</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'4.1 CODE TABLE'!$L$2:$L$3</xm:f>
          </x14:formula1>
          <xm:sqref>G11:I11</xm:sqref>
        </x14:dataValidation>
        <x14:dataValidation type="list" allowBlank="1" showInputMessage="1" showErrorMessage="1">
          <x14:formula1>
            <xm:f>'4.1 CODE TABLE'!$A$2:$A$51</xm:f>
          </x14:formula1>
          <xm:sqref>H7 H31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J53"/>
  <sheetViews>
    <sheetView zoomScaleNormal="100" workbookViewId="0">
      <selection activeCell="O33" sqref="O33"/>
    </sheetView>
  </sheetViews>
  <sheetFormatPr defaultRowHeight="12.75" x14ac:dyDescent="0.2"/>
  <cols>
    <col min="1" max="9" width="10.85546875" style="54" customWidth="1"/>
    <col min="10" max="16384" width="9.140625" style="4"/>
  </cols>
  <sheetData>
    <row r="1" spans="1:10" ht="13.5" customHeight="1" x14ac:dyDescent="0.2">
      <c r="A1" s="31"/>
      <c r="B1" s="31"/>
      <c r="C1" s="701" t="s">
        <v>537</v>
      </c>
      <c r="D1" s="701"/>
      <c r="E1" s="701"/>
      <c r="F1" s="701"/>
      <c r="G1" s="701"/>
      <c r="H1" s="565">
        <f>README!H1</f>
        <v>2020</v>
      </c>
      <c r="I1" s="565"/>
    </row>
    <row r="2" spans="1:10" ht="13.5" customHeight="1" x14ac:dyDescent="0.2">
      <c r="A2" s="31"/>
      <c r="B2" s="31"/>
      <c r="C2" s="701"/>
      <c r="D2" s="701"/>
      <c r="E2" s="701"/>
      <c r="F2" s="701"/>
      <c r="G2" s="701"/>
      <c r="H2" s="565"/>
      <c r="I2" s="565"/>
    </row>
    <row r="3" spans="1:10" ht="13.5" customHeight="1" thickBot="1" x14ac:dyDescent="0.25">
      <c r="A3" s="31"/>
      <c r="B3" s="31"/>
      <c r="C3" s="600" t="str">
        <f>'1.0 GENERAL FACILITY INFO'!C3:G3</f>
        <v>ANNUAL EMISSIONS INVENTORY QUESTIONNAIRE - Version 1.6</v>
      </c>
      <c r="D3" s="600"/>
      <c r="E3" s="600"/>
      <c r="F3" s="600"/>
      <c r="G3" s="600"/>
      <c r="H3" s="565"/>
      <c r="I3" s="565"/>
      <c r="J3" s="10"/>
    </row>
    <row r="4" spans="1:10" ht="13.5" customHeight="1" x14ac:dyDescent="0.2">
      <c r="A4" s="702" t="s">
        <v>40</v>
      </c>
      <c r="B4" s="703"/>
      <c r="C4" s="703"/>
      <c r="D4" s="703"/>
      <c r="E4" s="704"/>
      <c r="F4" s="705" t="s">
        <v>38</v>
      </c>
      <c r="G4" s="704"/>
      <c r="H4" s="705" t="s">
        <v>39</v>
      </c>
      <c r="I4" s="711"/>
      <c r="J4" s="10"/>
    </row>
    <row r="5" spans="1:10" ht="13.5" customHeight="1" thickBot="1" x14ac:dyDescent="0.25">
      <c r="A5" s="692">
        <f>'1.0 GENERAL FACILITY INFO'!$A$5</f>
        <v>0</v>
      </c>
      <c r="B5" s="693"/>
      <c r="C5" s="693"/>
      <c r="D5" s="693"/>
      <c r="E5" s="694"/>
      <c r="F5" s="697">
        <f>'1.0 GENERAL FACILITY INFO'!$F$5</f>
        <v>0</v>
      </c>
      <c r="G5" s="694"/>
      <c r="H5" s="697">
        <f>'1.0 GENERAL FACILITY INFO'!$H$5</f>
        <v>0</v>
      </c>
      <c r="I5" s="712"/>
      <c r="J5" s="10"/>
    </row>
    <row r="6" spans="1:10" ht="13.5" customHeight="1" thickBot="1" x14ac:dyDescent="0.25">
      <c r="A6" s="688" t="s">
        <v>71</v>
      </c>
      <c r="B6" s="689"/>
      <c r="C6" s="689"/>
      <c r="D6" s="689"/>
      <c r="E6" s="689"/>
      <c r="F6" s="689"/>
      <c r="G6" s="689"/>
      <c r="H6" s="689"/>
      <c r="I6" s="690"/>
    </row>
    <row r="7" spans="1:10" ht="13.5" customHeight="1" x14ac:dyDescent="0.2">
      <c r="A7" s="667" t="s">
        <v>500</v>
      </c>
      <c r="B7" s="669" t="s">
        <v>580</v>
      </c>
      <c r="C7" s="670"/>
      <c r="D7" s="673" t="s">
        <v>174</v>
      </c>
      <c r="E7" s="675" t="s">
        <v>83</v>
      </c>
      <c r="F7" s="677" t="s">
        <v>176</v>
      </c>
      <c r="G7" s="678"/>
      <c r="H7" s="673" t="s">
        <v>211</v>
      </c>
      <c r="I7" s="681" t="s">
        <v>566</v>
      </c>
    </row>
    <row r="8" spans="1:10" ht="13.5" customHeight="1" x14ac:dyDescent="0.2">
      <c r="A8" s="668"/>
      <c r="B8" s="671"/>
      <c r="C8" s="672"/>
      <c r="D8" s="674"/>
      <c r="E8" s="676"/>
      <c r="F8" s="679"/>
      <c r="G8" s="680"/>
      <c r="H8" s="674"/>
      <c r="I8" s="682"/>
    </row>
    <row r="9" spans="1:10" ht="13.5" customHeight="1" x14ac:dyDescent="0.2">
      <c r="A9" s="57" t="s">
        <v>501</v>
      </c>
      <c r="B9" s="700"/>
      <c r="C9" s="700"/>
      <c r="D9" s="357"/>
      <c r="E9" s="358"/>
      <c r="F9" s="695"/>
      <c r="G9" s="696"/>
      <c r="H9" s="359"/>
      <c r="I9" s="360"/>
    </row>
    <row r="10" spans="1:10" ht="13.5" customHeight="1" x14ac:dyDescent="0.2">
      <c r="A10" s="57" t="s">
        <v>502</v>
      </c>
      <c r="B10" s="683"/>
      <c r="C10" s="683"/>
      <c r="D10" s="361"/>
      <c r="E10" s="362"/>
      <c r="F10" s="695"/>
      <c r="G10" s="696"/>
      <c r="H10" s="363"/>
      <c r="I10" s="364"/>
    </row>
    <row r="11" spans="1:10" ht="13.5" customHeight="1" x14ac:dyDescent="0.2">
      <c r="A11" s="57" t="s">
        <v>503</v>
      </c>
      <c r="B11" s="683"/>
      <c r="C11" s="683"/>
      <c r="D11" s="361"/>
      <c r="E11" s="362"/>
      <c r="F11" s="695"/>
      <c r="G11" s="696"/>
      <c r="H11" s="363"/>
      <c r="I11" s="364"/>
    </row>
    <row r="12" spans="1:10" ht="13.5" customHeight="1" x14ac:dyDescent="0.2">
      <c r="A12" s="57" t="s">
        <v>504</v>
      </c>
      <c r="B12" s="683"/>
      <c r="C12" s="683"/>
      <c r="D12" s="361"/>
      <c r="E12" s="362"/>
      <c r="F12" s="695"/>
      <c r="G12" s="696"/>
      <c r="H12" s="363"/>
      <c r="I12" s="364"/>
    </row>
    <row r="13" spans="1:10" ht="13.5" customHeight="1" x14ac:dyDescent="0.2">
      <c r="A13" s="57" t="s">
        <v>505</v>
      </c>
      <c r="B13" s="683"/>
      <c r="C13" s="683"/>
      <c r="D13" s="361"/>
      <c r="E13" s="362"/>
      <c r="F13" s="695"/>
      <c r="G13" s="696"/>
      <c r="H13" s="363"/>
      <c r="I13" s="364"/>
    </row>
    <row r="14" spans="1:10" ht="13.5" customHeight="1" x14ac:dyDescent="0.2">
      <c r="A14" s="57" t="s">
        <v>506</v>
      </c>
      <c r="B14" s="683"/>
      <c r="C14" s="683"/>
      <c r="D14" s="361"/>
      <c r="E14" s="362"/>
      <c r="F14" s="695"/>
      <c r="G14" s="696"/>
      <c r="H14" s="363"/>
      <c r="I14" s="364"/>
    </row>
    <row r="15" spans="1:10" ht="13.5" customHeight="1" x14ac:dyDescent="0.2">
      <c r="A15" s="57" t="s">
        <v>507</v>
      </c>
      <c r="B15" s="683"/>
      <c r="C15" s="683"/>
      <c r="D15" s="361"/>
      <c r="E15" s="362"/>
      <c r="F15" s="695"/>
      <c r="G15" s="696"/>
      <c r="H15" s="363"/>
      <c r="I15" s="364"/>
    </row>
    <row r="16" spans="1:10" ht="13.5" customHeight="1" x14ac:dyDescent="0.2">
      <c r="A16" s="57" t="s">
        <v>508</v>
      </c>
      <c r="B16" s="683"/>
      <c r="C16" s="683"/>
      <c r="D16" s="361"/>
      <c r="E16" s="362"/>
      <c r="F16" s="695"/>
      <c r="G16" s="696"/>
      <c r="H16" s="363"/>
      <c r="I16" s="364"/>
    </row>
    <row r="17" spans="1:9" ht="13.5" customHeight="1" x14ac:dyDescent="0.2">
      <c r="A17" s="57" t="s">
        <v>509</v>
      </c>
      <c r="B17" s="683"/>
      <c r="C17" s="683"/>
      <c r="D17" s="361"/>
      <c r="E17" s="362"/>
      <c r="F17" s="695"/>
      <c r="G17" s="696"/>
      <c r="H17" s="363"/>
      <c r="I17" s="364"/>
    </row>
    <row r="18" spans="1:9" ht="13.5" customHeight="1" x14ac:dyDescent="0.2">
      <c r="A18" s="57" t="s">
        <v>510</v>
      </c>
      <c r="B18" s="683"/>
      <c r="C18" s="683"/>
      <c r="D18" s="361"/>
      <c r="E18" s="362"/>
      <c r="F18" s="695"/>
      <c r="G18" s="696"/>
      <c r="H18" s="363"/>
      <c r="I18" s="364"/>
    </row>
    <row r="19" spans="1:9" ht="13.5" customHeight="1" x14ac:dyDescent="0.2">
      <c r="A19" s="57" t="s">
        <v>511</v>
      </c>
      <c r="B19" s="683"/>
      <c r="C19" s="683"/>
      <c r="D19" s="361"/>
      <c r="E19" s="362"/>
      <c r="F19" s="695"/>
      <c r="G19" s="696"/>
      <c r="H19" s="363"/>
      <c r="I19" s="364"/>
    </row>
    <row r="20" spans="1:9" ht="13.5" customHeight="1" x14ac:dyDescent="0.2">
      <c r="A20" s="57" t="s">
        <v>512</v>
      </c>
      <c r="B20" s="683"/>
      <c r="C20" s="683"/>
      <c r="D20" s="361"/>
      <c r="E20" s="362"/>
      <c r="F20" s="695"/>
      <c r="G20" s="696"/>
      <c r="H20" s="363"/>
      <c r="I20" s="364"/>
    </row>
    <row r="21" spans="1:9" ht="13.5" customHeight="1" x14ac:dyDescent="0.2">
      <c r="A21" s="57" t="s">
        <v>513</v>
      </c>
      <c r="B21" s="683"/>
      <c r="C21" s="683"/>
      <c r="D21" s="361"/>
      <c r="E21" s="362"/>
      <c r="F21" s="695"/>
      <c r="G21" s="696"/>
      <c r="H21" s="363"/>
      <c r="I21" s="364"/>
    </row>
    <row r="22" spans="1:9" ht="13.5" customHeight="1" x14ac:dyDescent="0.2">
      <c r="A22" s="57" t="s">
        <v>514</v>
      </c>
      <c r="B22" s="683"/>
      <c r="C22" s="683"/>
      <c r="D22" s="361"/>
      <c r="E22" s="362"/>
      <c r="F22" s="695"/>
      <c r="G22" s="696"/>
      <c r="H22" s="363"/>
      <c r="I22" s="364"/>
    </row>
    <row r="23" spans="1:9" ht="13.5" customHeight="1" thickBot="1" x14ac:dyDescent="0.25">
      <c r="A23" s="111" t="s">
        <v>515</v>
      </c>
      <c r="B23" s="691"/>
      <c r="C23" s="691"/>
      <c r="D23" s="365"/>
      <c r="E23" s="366"/>
      <c r="F23" s="698"/>
      <c r="G23" s="699"/>
      <c r="H23" s="367"/>
      <c r="I23" s="368"/>
    </row>
    <row r="24" spans="1:9" ht="13.5" customHeight="1" x14ac:dyDescent="0.2">
      <c r="A24" s="667" t="s">
        <v>516</v>
      </c>
      <c r="B24" s="669" t="s">
        <v>580</v>
      </c>
      <c r="C24" s="670"/>
      <c r="D24" s="673" t="s">
        <v>174</v>
      </c>
      <c r="E24" s="675" t="s">
        <v>83</v>
      </c>
      <c r="F24" s="677" t="s">
        <v>176</v>
      </c>
      <c r="G24" s="678"/>
      <c r="H24" s="673" t="s">
        <v>183</v>
      </c>
      <c r="I24" s="681" t="s">
        <v>566</v>
      </c>
    </row>
    <row r="25" spans="1:9" ht="13.5" customHeight="1" x14ac:dyDescent="0.2">
      <c r="A25" s="668"/>
      <c r="B25" s="671"/>
      <c r="C25" s="672"/>
      <c r="D25" s="674"/>
      <c r="E25" s="676"/>
      <c r="F25" s="679"/>
      <c r="G25" s="680"/>
      <c r="H25" s="674"/>
      <c r="I25" s="682"/>
    </row>
    <row r="26" spans="1:9" ht="13.5" customHeight="1" x14ac:dyDescent="0.2">
      <c r="A26" s="57" t="s">
        <v>501</v>
      </c>
      <c r="B26" s="700"/>
      <c r="C26" s="700"/>
      <c r="D26" s="357"/>
      <c r="E26" s="358"/>
      <c r="F26" s="695"/>
      <c r="G26" s="696"/>
      <c r="H26" s="359"/>
      <c r="I26" s="360"/>
    </row>
    <row r="27" spans="1:9" ht="13.5" customHeight="1" x14ac:dyDescent="0.2">
      <c r="A27" s="58" t="s">
        <v>502</v>
      </c>
      <c r="B27" s="683"/>
      <c r="C27" s="683"/>
      <c r="D27" s="361"/>
      <c r="E27" s="362"/>
      <c r="F27" s="684"/>
      <c r="G27" s="685"/>
      <c r="H27" s="363"/>
      <c r="I27" s="364"/>
    </row>
    <row r="28" spans="1:9" ht="13.5" customHeight="1" x14ac:dyDescent="0.2">
      <c r="A28" s="58" t="s">
        <v>503</v>
      </c>
      <c r="B28" s="683"/>
      <c r="C28" s="683"/>
      <c r="D28" s="361"/>
      <c r="E28" s="362"/>
      <c r="F28" s="684"/>
      <c r="G28" s="685"/>
      <c r="H28" s="363"/>
      <c r="I28" s="364"/>
    </row>
    <row r="29" spans="1:9" ht="13.5" customHeight="1" x14ac:dyDescent="0.2">
      <c r="A29" s="58" t="s">
        <v>504</v>
      </c>
      <c r="B29" s="683"/>
      <c r="C29" s="683"/>
      <c r="D29" s="361"/>
      <c r="E29" s="362"/>
      <c r="F29" s="684"/>
      <c r="G29" s="685"/>
      <c r="H29" s="363"/>
      <c r="I29" s="364"/>
    </row>
    <row r="30" spans="1:9" ht="13.5" customHeight="1" x14ac:dyDescent="0.2">
      <c r="A30" s="58" t="s">
        <v>505</v>
      </c>
      <c r="B30" s="683"/>
      <c r="C30" s="683"/>
      <c r="D30" s="361"/>
      <c r="E30" s="362"/>
      <c r="F30" s="684"/>
      <c r="G30" s="685"/>
      <c r="H30" s="363"/>
      <c r="I30" s="364"/>
    </row>
    <row r="31" spans="1:9" ht="13.5" customHeight="1" x14ac:dyDescent="0.2">
      <c r="A31" s="58" t="s">
        <v>506</v>
      </c>
      <c r="B31" s="683"/>
      <c r="C31" s="683"/>
      <c r="D31" s="361"/>
      <c r="E31" s="362"/>
      <c r="F31" s="684"/>
      <c r="G31" s="685"/>
      <c r="H31" s="363"/>
      <c r="I31" s="364"/>
    </row>
    <row r="32" spans="1:9" ht="13.5" customHeight="1" x14ac:dyDescent="0.2">
      <c r="A32" s="58" t="s">
        <v>507</v>
      </c>
      <c r="B32" s="683"/>
      <c r="C32" s="683"/>
      <c r="D32" s="361"/>
      <c r="E32" s="362"/>
      <c r="F32" s="684"/>
      <c r="G32" s="685"/>
      <c r="H32" s="363"/>
      <c r="I32" s="364"/>
    </row>
    <row r="33" spans="1:9" ht="13.5" customHeight="1" x14ac:dyDescent="0.2">
      <c r="A33" s="58" t="s">
        <v>508</v>
      </c>
      <c r="B33" s="683"/>
      <c r="C33" s="683"/>
      <c r="D33" s="361"/>
      <c r="E33" s="362"/>
      <c r="F33" s="684"/>
      <c r="G33" s="685"/>
      <c r="H33" s="363"/>
      <c r="I33" s="364"/>
    </row>
    <row r="34" spans="1:9" ht="13.5" customHeight="1" x14ac:dyDescent="0.2">
      <c r="A34" s="58" t="s">
        <v>509</v>
      </c>
      <c r="B34" s="683"/>
      <c r="C34" s="683"/>
      <c r="D34" s="361"/>
      <c r="E34" s="362"/>
      <c r="F34" s="684"/>
      <c r="G34" s="685"/>
      <c r="H34" s="363"/>
      <c r="I34" s="364"/>
    </row>
    <row r="35" spans="1:9" ht="13.5" customHeight="1" x14ac:dyDescent="0.2">
      <c r="A35" s="58" t="s">
        <v>510</v>
      </c>
      <c r="B35" s="683"/>
      <c r="C35" s="683"/>
      <c r="D35" s="361"/>
      <c r="E35" s="362"/>
      <c r="F35" s="684"/>
      <c r="G35" s="685"/>
      <c r="H35" s="363"/>
      <c r="I35" s="364"/>
    </row>
    <row r="36" spans="1:9" ht="13.5" customHeight="1" x14ac:dyDescent="0.2">
      <c r="A36" s="58" t="s">
        <v>511</v>
      </c>
      <c r="B36" s="683"/>
      <c r="C36" s="683"/>
      <c r="D36" s="361"/>
      <c r="E36" s="362"/>
      <c r="F36" s="684"/>
      <c r="G36" s="685"/>
      <c r="H36" s="363"/>
      <c r="I36" s="364"/>
    </row>
    <row r="37" spans="1:9" ht="13.5" customHeight="1" x14ac:dyDescent="0.2">
      <c r="A37" s="58" t="s">
        <v>512</v>
      </c>
      <c r="B37" s="683"/>
      <c r="C37" s="683"/>
      <c r="D37" s="361"/>
      <c r="E37" s="362"/>
      <c r="F37" s="684"/>
      <c r="G37" s="685"/>
      <c r="H37" s="363"/>
      <c r="I37" s="364"/>
    </row>
    <row r="38" spans="1:9" ht="13.5" customHeight="1" x14ac:dyDescent="0.2">
      <c r="A38" s="58" t="s">
        <v>513</v>
      </c>
      <c r="B38" s="683"/>
      <c r="C38" s="683"/>
      <c r="D38" s="361"/>
      <c r="E38" s="362"/>
      <c r="F38" s="684"/>
      <c r="G38" s="685"/>
      <c r="H38" s="363"/>
      <c r="I38" s="364"/>
    </row>
    <row r="39" spans="1:9" ht="13.5" customHeight="1" x14ac:dyDescent="0.2">
      <c r="A39" s="58" t="s">
        <v>514</v>
      </c>
      <c r="B39" s="683"/>
      <c r="C39" s="683"/>
      <c r="D39" s="361"/>
      <c r="E39" s="362"/>
      <c r="F39" s="684"/>
      <c r="G39" s="685"/>
      <c r="H39" s="363"/>
      <c r="I39" s="364"/>
    </row>
    <row r="40" spans="1:9" ht="13.5" customHeight="1" thickBot="1" x14ac:dyDescent="0.25">
      <c r="A40" s="110" t="s">
        <v>515</v>
      </c>
      <c r="B40" s="691"/>
      <c r="C40" s="691"/>
      <c r="D40" s="365"/>
      <c r="E40" s="366"/>
      <c r="F40" s="709"/>
      <c r="G40" s="710"/>
      <c r="H40" s="367"/>
      <c r="I40" s="368"/>
    </row>
    <row r="41" spans="1:9" ht="13.5" customHeight="1" x14ac:dyDescent="0.2">
      <c r="A41" s="80"/>
      <c r="B41" s="369"/>
      <c r="C41" s="369"/>
      <c r="D41" s="370"/>
      <c r="E41" s="369"/>
      <c r="F41" s="369"/>
      <c r="G41" s="369"/>
      <c r="H41" s="80"/>
      <c r="I41" s="80"/>
    </row>
    <row r="42" spans="1:9" ht="13.5" customHeight="1" x14ac:dyDescent="0.2">
      <c r="A42" s="48"/>
      <c r="B42" s="31"/>
      <c r="C42" s="48"/>
      <c r="D42" s="48"/>
      <c r="E42" s="48"/>
      <c r="F42" s="48"/>
      <c r="G42" s="48"/>
      <c r="H42" s="48"/>
      <c r="I42" s="31"/>
    </row>
    <row r="43" spans="1:9" ht="13.5" customHeight="1" x14ac:dyDescent="0.2">
      <c r="A43" s="4"/>
      <c r="B43" s="4"/>
      <c r="C43" s="4"/>
      <c r="D43" s="4"/>
      <c r="E43" s="4"/>
      <c r="F43" s="4"/>
      <c r="G43" s="4"/>
      <c r="H43" s="4"/>
      <c r="I43" s="4"/>
    </row>
    <row r="44" spans="1:9" ht="13.5" customHeight="1" x14ac:dyDescent="0.2">
      <c r="A44" s="4"/>
      <c r="B44" s="4"/>
      <c r="C44" s="4"/>
      <c r="D44" s="4"/>
      <c r="E44" s="4"/>
      <c r="F44" s="4"/>
      <c r="G44" s="4"/>
      <c r="H44" s="4"/>
      <c r="I44" s="4"/>
    </row>
    <row r="45" spans="1:9" ht="13.5" customHeight="1" x14ac:dyDescent="0.2">
      <c r="A45" s="62"/>
      <c r="B45" s="63"/>
      <c r="C45" s="63"/>
      <c r="D45" s="63"/>
      <c r="E45" s="63"/>
      <c r="F45" s="63"/>
      <c r="G45" s="63"/>
    </row>
    <row r="46" spans="1:9" ht="13.5" customHeight="1" x14ac:dyDescent="0.2">
      <c r="A46" s="64"/>
      <c r="B46" s="65"/>
      <c r="C46" s="65"/>
      <c r="D46" s="65"/>
      <c r="E46" s="65"/>
      <c r="F46" s="65"/>
      <c r="G46" s="66"/>
    </row>
    <row r="47" spans="1:9" ht="13.5" customHeight="1" x14ac:dyDescent="0.2">
      <c r="A47" s="4"/>
      <c r="B47" s="4"/>
      <c r="C47" s="4"/>
      <c r="D47" s="4"/>
      <c r="E47" s="4"/>
      <c r="F47" s="4"/>
      <c r="G47" s="4"/>
      <c r="H47" s="4"/>
      <c r="I47" s="4"/>
    </row>
    <row r="48" spans="1:9" ht="13.5" customHeight="1" thickBot="1" x14ac:dyDescent="0.25">
      <c r="A48" s="4"/>
      <c r="B48" s="4"/>
      <c r="C48" s="4"/>
      <c r="D48" s="4"/>
      <c r="E48" s="4"/>
      <c r="F48" s="4"/>
      <c r="G48" s="4"/>
      <c r="H48" s="4"/>
      <c r="I48" s="4"/>
    </row>
    <row r="49" spans="1:9" ht="13.5" customHeight="1" x14ac:dyDescent="0.2">
      <c r="A49" s="706" t="s">
        <v>604</v>
      </c>
      <c r="B49" s="707"/>
      <c r="C49" s="707"/>
      <c r="D49" s="707"/>
      <c r="E49" s="707"/>
      <c r="F49" s="707"/>
      <c r="G49" s="707"/>
      <c r="H49" s="707"/>
      <c r="I49" s="708"/>
    </row>
    <row r="50" spans="1:9" ht="13.5" customHeight="1" x14ac:dyDescent="0.2">
      <c r="A50" s="495" t="s">
        <v>534</v>
      </c>
      <c r="B50" s="496" t="s">
        <v>535</v>
      </c>
      <c r="C50" s="496" t="s">
        <v>2</v>
      </c>
      <c r="D50" s="496" t="s">
        <v>0</v>
      </c>
      <c r="E50" s="496" t="s">
        <v>3</v>
      </c>
      <c r="F50" s="496" t="s">
        <v>1</v>
      </c>
      <c r="G50" s="496" t="s">
        <v>51</v>
      </c>
      <c r="H50" s="496" t="s">
        <v>50</v>
      </c>
      <c r="I50" s="497" t="s">
        <v>536</v>
      </c>
    </row>
    <row r="51" spans="1:9" x14ac:dyDescent="0.2">
      <c r="A51" s="686">
        <f ca="1">'4.0 REFERENCES &amp; CALCS'!A84</f>
        <v>0</v>
      </c>
      <c r="B51" s="663">
        <f ca="1">'4.0 REFERENCES &amp; CALCS'!B84</f>
        <v>0</v>
      </c>
      <c r="C51" s="663">
        <f ca="1">'4.0 REFERENCES &amp; CALCS'!C84</f>
        <v>0</v>
      </c>
      <c r="D51" s="663">
        <f ca="1">'4.0 REFERENCES &amp; CALCS'!D84</f>
        <v>0</v>
      </c>
      <c r="E51" s="663">
        <f ca="1">'4.0 REFERENCES &amp; CALCS'!E84</f>
        <v>0</v>
      </c>
      <c r="F51" s="663">
        <f ca="1">'4.0 REFERENCES &amp; CALCS'!F84</f>
        <v>0</v>
      </c>
      <c r="G51" s="663">
        <f ca="1">'4.0 REFERENCES &amp; CALCS'!G84</f>
        <v>0</v>
      </c>
      <c r="H51" s="663">
        <f>'4.0 REFERENCES &amp; CALCS'!H84</f>
        <v>0</v>
      </c>
      <c r="I51" s="665">
        <f>'4.0 REFERENCES &amp; CALCS'!I84</f>
        <v>0</v>
      </c>
    </row>
    <row r="52" spans="1:9" ht="13.5" thickBot="1" x14ac:dyDescent="0.25">
      <c r="A52" s="687"/>
      <c r="B52" s="664"/>
      <c r="C52" s="664"/>
      <c r="D52" s="664"/>
      <c r="E52" s="664"/>
      <c r="F52" s="664"/>
      <c r="G52" s="664"/>
      <c r="H52" s="664"/>
      <c r="I52" s="666"/>
    </row>
    <row r="53" spans="1:9" x14ac:dyDescent="0.2">
      <c r="A53" s="69"/>
    </row>
  </sheetData>
  <sheetProtection sheet="1" objects="1" scenarios="1"/>
  <mergeCells count="94">
    <mergeCell ref="H4:I4"/>
    <mergeCell ref="F18:G18"/>
    <mergeCell ref="F19:G19"/>
    <mergeCell ref="F20:G20"/>
    <mergeCell ref="F21:G21"/>
    <mergeCell ref="F13:G13"/>
    <mergeCell ref="F14:G14"/>
    <mergeCell ref="F15:G15"/>
    <mergeCell ref="F16:G16"/>
    <mergeCell ref="F17:G17"/>
    <mergeCell ref="F10:G10"/>
    <mergeCell ref="H5:I5"/>
    <mergeCell ref="B35:C35"/>
    <mergeCell ref="B36:C36"/>
    <mergeCell ref="B40:C40"/>
    <mergeCell ref="A49:I49"/>
    <mergeCell ref="F40:G40"/>
    <mergeCell ref="F38:G38"/>
    <mergeCell ref="F39:G39"/>
    <mergeCell ref="F37:G37"/>
    <mergeCell ref="F35:G35"/>
    <mergeCell ref="F36:G36"/>
    <mergeCell ref="B37:C37"/>
    <mergeCell ref="B39:C39"/>
    <mergeCell ref="C1:G2"/>
    <mergeCell ref="B12:C12"/>
    <mergeCell ref="B13:C13"/>
    <mergeCell ref="B14:C14"/>
    <mergeCell ref="F9:G9"/>
    <mergeCell ref="F11:G11"/>
    <mergeCell ref="F12:G12"/>
    <mergeCell ref="C3:G3"/>
    <mergeCell ref="A4:E4"/>
    <mergeCell ref="F4:G4"/>
    <mergeCell ref="B22:C22"/>
    <mergeCell ref="B9:C9"/>
    <mergeCell ref="B10:C10"/>
    <mergeCell ref="B11:C11"/>
    <mergeCell ref="B18:C18"/>
    <mergeCell ref="B19:C19"/>
    <mergeCell ref="B20:C20"/>
    <mergeCell ref="B21:C21"/>
    <mergeCell ref="B15:C15"/>
    <mergeCell ref="B16:C16"/>
    <mergeCell ref="B17:C17"/>
    <mergeCell ref="F24:G25"/>
    <mergeCell ref="B26:C26"/>
    <mergeCell ref="B27:C27"/>
    <mergeCell ref="B28:C28"/>
    <mergeCell ref="F28:G28"/>
    <mergeCell ref="F30:G30"/>
    <mergeCell ref="H1:I3"/>
    <mergeCell ref="H24:H25"/>
    <mergeCell ref="I24:I25"/>
    <mergeCell ref="A6:I6"/>
    <mergeCell ref="B23:C23"/>
    <mergeCell ref="A5:E5"/>
    <mergeCell ref="F22:G22"/>
    <mergeCell ref="F5:G5"/>
    <mergeCell ref="F29:G29"/>
    <mergeCell ref="F23:G23"/>
    <mergeCell ref="F26:G26"/>
    <mergeCell ref="F27:G27"/>
    <mergeCell ref="B24:C25"/>
    <mergeCell ref="D24:D25"/>
    <mergeCell ref="E24:E25"/>
    <mergeCell ref="A51:A52"/>
    <mergeCell ref="B51:B52"/>
    <mergeCell ref="C51:C52"/>
    <mergeCell ref="D51:D52"/>
    <mergeCell ref="E51:E52"/>
    <mergeCell ref="B34:C34"/>
    <mergeCell ref="F31:G31"/>
    <mergeCell ref="F32:G32"/>
    <mergeCell ref="F33:G33"/>
    <mergeCell ref="F34:G34"/>
    <mergeCell ref="B32:C32"/>
    <mergeCell ref="B33:C33"/>
    <mergeCell ref="F51:F52"/>
    <mergeCell ref="G51:G52"/>
    <mergeCell ref="H51:H52"/>
    <mergeCell ref="I51:I52"/>
    <mergeCell ref="A7:A8"/>
    <mergeCell ref="B7:C8"/>
    <mergeCell ref="D7:D8"/>
    <mergeCell ref="E7:E8"/>
    <mergeCell ref="F7:G8"/>
    <mergeCell ref="H7:H8"/>
    <mergeCell ref="I7:I8"/>
    <mergeCell ref="A24:A25"/>
    <mergeCell ref="B29:C29"/>
    <mergeCell ref="B30:C30"/>
    <mergeCell ref="B31:C31"/>
    <mergeCell ref="B38:C38"/>
  </mergeCells>
  <dataValidations count="4">
    <dataValidation type="decimal" allowBlank="1" showInputMessage="1" showErrorMessage="1" error="Please enter a number between 0 and 8,760." sqref="I9:I23 I26:I41 H41">
      <formula1>0</formula1>
      <formula2>8760</formula2>
    </dataValidation>
    <dataValidation type="decimal" allowBlank="1" showInputMessage="1" showErrorMessage="1" error="Please enter a number between 0 and 99,999." sqref="H9:H23 H26:H40">
      <formula1>0</formula1>
      <formula2>99999</formula2>
    </dataValidation>
    <dataValidation type="list" allowBlank="1" showInputMessage="1" showErrorMessage="1" sqref="F9:G23">
      <formula1>DV_GeneratorFuelType</formula1>
    </dataValidation>
    <dataValidation type="list" allowBlank="1" showInputMessage="1" showErrorMessage="1" sqref="F26:G40">
      <formula1>DV_BoilerFuelType</formula1>
    </dataValidation>
  </dataValidations>
  <pageMargins left="0.45" right="0.45" top="0.2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'4.1 CODE TABLE'!$F$3:$F$4</xm:f>
          </x14:formula1>
          <xm:sqref>F41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I36"/>
  <sheetViews>
    <sheetView zoomScaleNormal="100" workbookViewId="0">
      <selection activeCell="D7" sqref="D7:F7"/>
    </sheetView>
  </sheetViews>
  <sheetFormatPr defaultRowHeight="12.75" x14ac:dyDescent="0.2"/>
  <cols>
    <col min="1" max="9" width="10.28515625" style="54" customWidth="1"/>
    <col min="10" max="16384" width="9.140625" style="4"/>
  </cols>
  <sheetData>
    <row r="1" spans="1:9" ht="15" customHeight="1" x14ac:dyDescent="0.2">
      <c r="A1" s="31"/>
      <c r="B1" s="31"/>
      <c r="C1" s="716" t="s">
        <v>639</v>
      </c>
      <c r="D1" s="716"/>
      <c r="E1" s="716"/>
      <c r="F1" s="716"/>
      <c r="G1" s="716"/>
      <c r="H1" s="565">
        <f>README!H1</f>
        <v>2020</v>
      </c>
      <c r="I1" s="565"/>
    </row>
    <row r="2" spans="1:9" ht="15" customHeight="1" x14ac:dyDescent="0.2">
      <c r="A2" s="31"/>
      <c r="B2" s="31"/>
      <c r="C2" s="716"/>
      <c r="D2" s="716"/>
      <c r="E2" s="716"/>
      <c r="F2" s="716"/>
      <c r="G2" s="716"/>
      <c r="H2" s="565"/>
      <c r="I2" s="565"/>
    </row>
    <row r="3" spans="1:9" ht="15" customHeight="1" thickBot="1" x14ac:dyDescent="0.25">
      <c r="A3" s="31"/>
      <c r="B3" s="31"/>
      <c r="C3" s="600" t="str">
        <f>'1.0 GENERAL FACILITY INFO'!C3:G3</f>
        <v>ANNUAL EMISSIONS INVENTORY QUESTIONNAIRE - Version 1.6</v>
      </c>
      <c r="D3" s="600"/>
      <c r="E3" s="600"/>
      <c r="F3" s="600"/>
      <c r="G3" s="600"/>
      <c r="H3" s="565"/>
      <c r="I3" s="565"/>
    </row>
    <row r="4" spans="1:9" x14ac:dyDescent="0.2">
      <c r="A4" s="702" t="s">
        <v>40</v>
      </c>
      <c r="B4" s="703"/>
      <c r="C4" s="703"/>
      <c r="D4" s="703"/>
      <c r="E4" s="704"/>
      <c r="F4" s="705" t="s">
        <v>38</v>
      </c>
      <c r="G4" s="704"/>
      <c r="H4" s="705" t="s">
        <v>39</v>
      </c>
      <c r="I4" s="711"/>
    </row>
    <row r="5" spans="1:9" ht="13.5" thickBot="1" x14ac:dyDescent="0.25">
      <c r="A5" s="692">
        <f>'1.0 GENERAL FACILITY INFO'!$A$5</f>
        <v>0</v>
      </c>
      <c r="B5" s="693"/>
      <c r="C5" s="693"/>
      <c r="D5" s="693"/>
      <c r="E5" s="694"/>
      <c r="F5" s="697">
        <f>'1.0 GENERAL FACILITY INFO'!$F$5</f>
        <v>0</v>
      </c>
      <c r="G5" s="694"/>
      <c r="H5" s="697">
        <f>'1.0 GENERAL FACILITY INFO'!$H$5</f>
        <v>0</v>
      </c>
      <c r="I5" s="712"/>
    </row>
    <row r="6" spans="1:9" ht="12.75" customHeight="1" thickBot="1" x14ac:dyDescent="0.25">
      <c r="A6" s="717" t="s">
        <v>167</v>
      </c>
      <c r="B6" s="718"/>
      <c r="C6" s="718"/>
      <c r="D6" s="718"/>
      <c r="E6" s="718"/>
      <c r="F6" s="718"/>
      <c r="G6" s="718"/>
      <c r="H6" s="718"/>
      <c r="I6" s="719"/>
    </row>
    <row r="7" spans="1:9" ht="12.75" customHeight="1" x14ac:dyDescent="0.2">
      <c r="A7" s="722" t="s">
        <v>594</v>
      </c>
      <c r="B7" s="723"/>
      <c r="C7" s="356" t="s">
        <v>84</v>
      </c>
      <c r="D7" s="720" t="s">
        <v>85</v>
      </c>
      <c r="E7" s="720"/>
      <c r="F7" s="720"/>
      <c r="G7" s="720" t="s">
        <v>86</v>
      </c>
      <c r="H7" s="720"/>
      <c r="I7" s="721"/>
    </row>
    <row r="8" spans="1:9" x14ac:dyDescent="0.2">
      <c r="A8" s="724"/>
      <c r="B8" s="725"/>
      <c r="C8" s="713" t="s">
        <v>87</v>
      </c>
      <c r="D8" s="714"/>
      <c r="E8" s="714"/>
      <c r="F8" s="714"/>
      <c r="G8" s="714"/>
      <c r="H8" s="714"/>
      <c r="I8" s="715"/>
    </row>
    <row r="9" spans="1:9" x14ac:dyDescent="0.2">
      <c r="A9" s="724"/>
      <c r="B9" s="725"/>
      <c r="C9" s="713"/>
      <c r="D9" s="714"/>
      <c r="E9" s="714"/>
      <c r="F9" s="714"/>
      <c r="G9" s="714"/>
      <c r="H9" s="714"/>
      <c r="I9" s="715"/>
    </row>
    <row r="10" spans="1:9" x14ac:dyDescent="0.2">
      <c r="A10" s="724"/>
      <c r="B10" s="725"/>
      <c r="C10" s="713" t="s">
        <v>88</v>
      </c>
      <c r="D10" s="714"/>
      <c r="E10" s="714"/>
      <c r="F10" s="714"/>
      <c r="G10" s="714"/>
      <c r="H10" s="714"/>
      <c r="I10" s="715"/>
    </row>
    <row r="11" spans="1:9" x14ac:dyDescent="0.2">
      <c r="A11" s="724"/>
      <c r="B11" s="725"/>
      <c r="C11" s="713"/>
      <c r="D11" s="714"/>
      <c r="E11" s="714"/>
      <c r="F11" s="714"/>
      <c r="G11" s="714"/>
      <c r="H11" s="714"/>
      <c r="I11" s="715"/>
    </row>
    <row r="12" spans="1:9" x14ac:dyDescent="0.2">
      <c r="A12" s="724"/>
      <c r="B12" s="725"/>
      <c r="C12" s="713" t="s">
        <v>89</v>
      </c>
      <c r="D12" s="714"/>
      <c r="E12" s="714"/>
      <c r="F12" s="714"/>
      <c r="G12" s="714"/>
      <c r="H12" s="714"/>
      <c r="I12" s="715"/>
    </row>
    <row r="13" spans="1:9" x14ac:dyDescent="0.2">
      <c r="A13" s="724"/>
      <c r="B13" s="725"/>
      <c r="C13" s="713"/>
      <c r="D13" s="714"/>
      <c r="E13" s="714"/>
      <c r="F13" s="714"/>
      <c r="G13" s="714"/>
      <c r="H13" s="714"/>
      <c r="I13" s="715"/>
    </row>
    <row r="14" spans="1:9" x14ac:dyDescent="0.2">
      <c r="A14" s="724"/>
      <c r="B14" s="725"/>
      <c r="C14" s="713" t="s">
        <v>90</v>
      </c>
      <c r="D14" s="714"/>
      <c r="E14" s="714"/>
      <c r="F14" s="714"/>
      <c r="G14" s="714"/>
      <c r="H14" s="714"/>
      <c r="I14" s="715"/>
    </row>
    <row r="15" spans="1:9" x14ac:dyDescent="0.2">
      <c r="A15" s="724"/>
      <c r="B15" s="725"/>
      <c r="C15" s="713"/>
      <c r="D15" s="714"/>
      <c r="E15" s="714"/>
      <c r="F15" s="714"/>
      <c r="G15" s="714"/>
      <c r="H15" s="714"/>
      <c r="I15" s="715"/>
    </row>
    <row r="16" spans="1:9" x14ac:dyDescent="0.2">
      <c r="A16" s="724"/>
      <c r="B16" s="725"/>
      <c r="C16" s="713" t="s">
        <v>91</v>
      </c>
      <c r="D16" s="714"/>
      <c r="E16" s="714"/>
      <c r="F16" s="714"/>
      <c r="G16" s="714"/>
      <c r="H16" s="714"/>
      <c r="I16" s="715"/>
    </row>
    <row r="17" spans="1:9" x14ac:dyDescent="0.2">
      <c r="A17" s="724"/>
      <c r="B17" s="725"/>
      <c r="C17" s="713"/>
      <c r="D17" s="714"/>
      <c r="E17" s="714"/>
      <c r="F17" s="714"/>
      <c r="G17" s="714"/>
      <c r="H17" s="714"/>
      <c r="I17" s="715"/>
    </row>
    <row r="18" spans="1:9" x14ac:dyDescent="0.2">
      <c r="A18" s="724"/>
      <c r="B18" s="725"/>
      <c r="C18" s="713" t="s">
        <v>92</v>
      </c>
      <c r="D18" s="714"/>
      <c r="E18" s="714"/>
      <c r="F18" s="714"/>
      <c r="G18" s="714"/>
      <c r="H18" s="714"/>
      <c r="I18" s="715"/>
    </row>
    <row r="19" spans="1:9" x14ac:dyDescent="0.2">
      <c r="A19" s="724"/>
      <c r="B19" s="725"/>
      <c r="C19" s="713"/>
      <c r="D19" s="714"/>
      <c r="E19" s="714"/>
      <c r="F19" s="714"/>
      <c r="G19" s="714"/>
      <c r="H19" s="714"/>
      <c r="I19" s="715"/>
    </row>
    <row r="20" spans="1:9" x14ac:dyDescent="0.2">
      <c r="A20" s="724"/>
      <c r="B20" s="725"/>
      <c r="C20" s="713" t="s">
        <v>93</v>
      </c>
      <c r="D20" s="714"/>
      <c r="E20" s="714"/>
      <c r="F20" s="714"/>
      <c r="G20" s="714"/>
      <c r="H20" s="714"/>
      <c r="I20" s="715"/>
    </row>
    <row r="21" spans="1:9" x14ac:dyDescent="0.2">
      <c r="A21" s="724"/>
      <c r="B21" s="725"/>
      <c r="C21" s="713"/>
      <c r="D21" s="714"/>
      <c r="E21" s="714"/>
      <c r="F21" s="714"/>
      <c r="G21" s="714"/>
      <c r="H21" s="714"/>
      <c r="I21" s="715"/>
    </row>
    <row r="22" spans="1:9" x14ac:dyDescent="0.2">
      <c r="A22" s="724"/>
      <c r="B22" s="725"/>
      <c r="C22" s="713" t="s">
        <v>94</v>
      </c>
      <c r="D22" s="714"/>
      <c r="E22" s="714"/>
      <c r="F22" s="714"/>
      <c r="G22" s="714"/>
      <c r="H22" s="714"/>
      <c r="I22" s="715"/>
    </row>
    <row r="23" spans="1:9" x14ac:dyDescent="0.2">
      <c r="A23" s="724"/>
      <c r="B23" s="725"/>
      <c r="C23" s="713"/>
      <c r="D23" s="714"/>
      <c r="E23" s="714"/>
      <c r="F23" s="714"/>
      <c r="G23" s="714"/>
      <c r="H23" s="714"/>
      <c r="I23" s="715"/>
    </row>
    <row r="24" spans="1:9" x14ac:dyDescent="0.2">
      <c r="A24" s="724"/>
      <c r="B24" s="725"/>
      <c r="C24" s="713" t="s">
        <v>95</v>
      </c>
      <c r="D24" s="714"/>
      <c r="E24" s="714"/>
      <c r="F24" s="714"/>
      <c r="G24" s="714"/>
      <c r="H24" s="714"/>
      <c r="I24" s="715"/>
    </row>
    <row r="25" spans="1:9" x14ac:dyDescent="0.2">
      <c r="A25" s="724"/>
      <c r="B25" s="725"/>
      <c r="C25" s="713"/>
      <c r="D25" s="714"/>
      <c r="E25" s="714"/>
      <c r="F25" s="714"/>
      <c r="G25" s="714"/>
      <c r="H25" s="714"/>
      <c r="I25" s="715"/>
    </row>
    <row r="26" spans="1:9" x14ac:dyDescent="0.2">
      <c r="A26" s="724"/>
      <c r="B26" s="725"/>
      <c r="C26" s="713" t="s">
        <v>96</v>
      </c>
      <c r="D26" s="714"/>
      <c r="E26" s="714"/>
      <c r="F26" s="714"/>
      <c r="G26" s="714"/>
      <c r="H26" s="714"/>
      <c r="I26" s="715"/>
    </row>
    <row r="27" spans="1:9" x14ac:dyDescent="0.2">
      <c r="A27" s="724"/>
      <c r="B27" s="725"/>
      <c r="C27" s="713"/>
      <c r="D27" s="714"/>
      <c r="E27" s="714"/>
      <c r="F27" s="714"/>
      <c r="G27" s="714"/>
      <c r="H27" s="714"/>
      <c r="I27" s="715"/>
    </row>
    <row r="28" spans="1:9" x14ac:dyDescent="0.2">
      <c r="A28" s="724"/>
      <c r="B28" s="725"/>
      <c r="C28" s="713" t="s">
        <v>97</v>
      </c>
      <c r="D28" s="714"/>
      <c r="E28" s="714"/>
      <c r="F28" s="714"/>
      <c r="G28" s="714"/>
      <c r="H28" s="714"/>
      <c r="I28" s="715"/>
    </row>
    <row r="29" spans="1:9" x14ac:dyDescent="0.2">
      <c r="A29" s="724"/>
      <c r="B29" s="725"/>
      <c r="C29" s="713"/>
      <c r="D29" s="714"/>
      <c r="E29" s="714"/>
      <c r="F29" s="714"/>
      <c r="G29" s="714"/>
      <c r="H29" s="714"/>
      <c r="I29" s="715"/>
    </row>
    <row r="30" spans="1:9" x14ac:dyDescent="0.2">
      <c r="A30" s="724"/>
      <c r="B30" s="725"/>
      <c r="C30" s="713" t="s">
        <v>98</v>
      </c>
      <c r="D30" s="714"/>
      <c r="E30" s="714"/>
      <c r="F30" s="714"/>
      <c r="G30" s="714"/>
      <c r="H30" s="714"/>
      <c r="I30" s="715"/>
    </row>
    <row r="31" spans="1:9" x14ac:dyDescent="0.2">
      <c r="A31" s="724"/>
      <c r="B31" s="725"/>
      <c r="C31" s="744"/>
      <c r="D31" s="742"/>
      <c r="E31" s="742"/>
      <c r="F31" s="742"/>
      <c r="G31" s="742"/>
      <c r="H31" s="742"/>
      <c r="I31" s="743"/>
    </row>
    <row r="32" spans="1:9" x14ac:dyDescent="0.2">
      <c r="A32" s="724"/>
      <c r="B32" s="725"/>
      <c r="C32" s="728" t="s">
        <v>99</v>
      </c>
      <c r="D32" s="730">
        <f>SUM(D8:D30)</f>
        <v>0</v>
      </c>
      <c r="E32" s="730"/>
      <c r="F32" s="730"/>
      <c r="G32" s="730">
        <f>SUM(G8:G30)</f>
        <v>0</v>
      </c>
      <c r="H32" s="730"/>
      <c r="I32" s="732"/>
    </row>
    <row r="33" spans="1:9" ht="13.5" thickBot="1" x14ac:dyDescent="0.25">
      <c r="A33" s="726"/>
      <c r="B33" s="727"/>
      <c r="C33" s="729"/>
      <c r="D33" s="731"/>
      <c r="E33" s="731"/>
      <c r="F33" s="731"/>
      <c r="G33" s="731"/>
      <c r="H33" s="731"/>
      <c r="I33" s="733"/>
    </row>
    <row r="34" spans="1:9" ht="13.5" thickBot="1" x14ac:dyDescent="0.25">
      <c r="A34" s="70"/>
      <c r="B34" s="70"/>
      <c r="C34" s="71"/>
      <c r="D34" s="72"/>
      <c r="E34" s="72"/>
      <c r="F34" s="72"/>
      <c r="G34" s="72"/>
      <c r="H34" s="72"/>
      <c r="I34" s="72"/>
    </row>
    <row r="35" spans="1:9" x14ac:dyDescent="0.2">
      <c r="A35" s="734" t="s">
        <v>259</v>
      </c>
      <c r="B35" s="735"/>
      <c r="C35" s="735"/>
      <c r="D35" s="738">
        <f>'4.0 REFERENCES &amp; CALCS'!D91</f>
        <v>0</v>
      </c>
      <c r="E35" s="738"/>
      <c r="F35" s="738"/>
      <c r="G35" s="738"/>
      <c r="H35" s="738"/>
      <c r="I35" s="739"/>
    </row>
    <row r="36" spans="1:9" ht="13.5" thickBot="1" x14ac:dyDescent="0.25">
      <c r="A36" s="736"/>
      <c r="B36" s="737"/>
      <c r="C36" s="737"/>
      <c r="D36" s="740"/>
      <c r="E36" s="740"/>
      <c r="F36" s="740"/>
      <c r="G36" s="740"/>
      <c r="H36" s="740"/>
      <c r="I36" s="741"/>
    </row>
  </sheetData>
  <sheetProtection password="9CCF" sheet="1" objects="1" scenarios="1"/>
  <mergeCells count="54">
    <mergeCell ref="D22:F23"/>
    <mergeCell ref="G22:I23"/>
    <mergeCell ref="D24:F25"/>
    <mergeCell ref="G24:I25"/>
    <mergeCell ref="A35:C36"/>
    <mergeCell ref="D35:I36"/>
    <mergeCell ref="G26:I27"/>
    <mergeCell ref="D28:F29"/>
    <mergeCell ref="G28:I29"/>
    <mergeCell ref="D30:F31"/>
    <mergeCell ref="G30:I31"/>
    <mergeCell ref="C30:C31"/>
    <mergeCell ref="C26:C27"/>
    <mergeCell ref="C28:C29"/>
    <mergeCell ref="D26:F27"/>
    <mergeCell ref="A5:E5"/>
    <mergeCell ref="F5:G5"/>
    <mergeCell ref="H5:I5"/>
    <mergeCell ref="C8:C9"/>
    <mergeCell ref="D8:F9"/>
    <mergeCell ref="G8:I9"/>
    <mergeCell ref="A6:I6"/>
    <mergeCell ref="G7:I7"/>
    <mergeCell ref="D7:F7"/>
    <mergeCell ref="A7:B33"/>
    <mergeCell ref="C32:C33"/>
    <mergeCell ref="D32:F33"/>
    <mergeCell ref="G32:I33"/>
    <mergeCell ref="C20:C21"/>
    <mergeCell ref="C22:C23"/>
    <mergeCell ref="C24:C25"/>
    <mergeCell ref="C1:G2"/>
    <mergeCell ref="A4:E4"/>
    <mergeCell ref="F4:G4"/>
    <mergeCell ref="H4:I4"/>
    <mergeCell ref="H1:I3"/>
    <mergeCell ref="C3:G3"/>
    <mergeCell ref="D10:F11"/>
    <mergeCell ref="G10:I11"/>
    <mergeCell ref="D12:F13"/>
    <mergeCell ref="G12:I13"/>
    <mergeCell ref="D14:F15"/>
    <mergeCell ref="G14:I15"/>
    <mergeCell ref="D16:F17"/>
    <mergeCell ref="G16:I17"/>
    <mergeCell ref="D18:F19"/>
    <mergeCell ref="G18:I19"/>
    <mergeCell ref="D20:F21"/>
    <mergeCell ref="G20:I21"/>
    <mergeCell ref="C10:C11"/>
    <mergeCell ref="C12:C13"/>
    <mergeCell ref="C14:C15"/>
    <mergeCell ref="C16:C17"/>
    <mergeCell ref="C18:C19"/>
  </mergeCells>
  <dataValidations count="1">
    <dataValidation type="decimal" allowBlank="1" showInputMessage="1" showErrorMessage="1" error="Please enter a number between 0 and 999,999." sqref="D8 G8 D10 D12 D14 D16 D18 D20 D22 D24 D26 D28 D30 G10 G12 G14 G16 G18 G20 G22 G24 G26 G28 G30">
      <formula1>0</formula1>
      <formula2>999999</formula2>
    </dataValidation>
  </dataValidations>
  <pageMargins left="0.45" right="0.45" top="0.2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D594E41A-56EC-4693-B014-F1AF3662A4AD}">
            <xm:f>'2.1 GENERATORS &amp; BOILERS'!$A$55=TRUE()</xm:f>
            <x14:dxf>
              <font>
                <color rgb="FFFF0000"/>
              </font>
            </x14:dxf>
          </x14:cfRule>
          <xm:sqref>A5:I5 A4 F4 H4</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I60"/>
  <sheetViews>
    <sheetView zoomScaleNormal="100" zoomScaleSheetLayoutView="85" workbookViewId="0">
      <selection activeCell="C8" sqref="C8:E9"/>
    </sheetView>
  </sheetViews>
  <sheetFormatPr defaultRowHeight="12.75" x14ac:dyDescent="0.2"/>
  <cols>
    <col min="1" max="9" width="10.85546875" style="54" customWidth="1"/>
    <col min="10" max="16384" width="9.140625" style="4"/>
  </cols>
  <sheetData>
    <row r="1" spans="1:9" ht="13.5" customHeight="1" x14ac:dyDescent="0.2">
      <c r="A1" s="31"/>
      <c r="B1" s="31"/>
      <c r="C1" s="778" t="s">
        <v>572</v>
      </c>
      <c r="D1" s="778"/>
      <c r="E1" s="778"/>
      <c r="F1" s="778"/>
      <c r="G1" s="778"/>
      <c r="H1" s="565">
        <f>README!H1</f>
        <v>2020</v>
      </c>
      <c r="I1" s="565"/>
    </row>
    <row r="2" spans="1:9" ht="13.5" customHeight="1" x14ac:dyDescent="0.2">
      <c r="A2" s="31"/>
      <c r="B2" s="31"/>
      <c r="C2" s="778"/>
      <c r="D2" s="778"/>
      <c r="E2" s="778"/>
      <c r="F2" s="778"/>
      <c r="G2" s="778"/>
      <c r="H2" s="565"/>
      <c r="I2" s="565"/>
    </row>
    <row r="3" spans="1:9" ht="13.5" customHeight="1" thickBot="1" x14ac:dyDescent="0.25">
      <c r="A3" s="31"/>
      <c r="B3" s="31"/>
      <c r="C3" s="600" t="str">
        <f>'1.0 GENERAL FACILITY INFO'!C3:G3</f>
        <v>ANNUAL EMISSIONS INVENTORY QUESTIONNAIRE - Version 1.6</v>
      </c>
      <c r="D3" s="600"/>
      <c r="E3" s="600"/>
      <c r="F3" s="600"/>
      <c r="G3" s="600"/>
      <c r="H3" s="565"/>
      <c r="I3" s="565"/>
    </row>
    <row r="4" spans="1:9" ht="13.5" customHeight="1" x14ac:dyDescent="0.2">
      <c r="A4" s="702" t="s">
        <v>40</v>
      </c>
      <c r="B4" s="703"/>
      <c r="C4" s="703"/>
      <c r="D4" s="703"/>
      <c r="E4" s="704"/>
      <c r="F4" s="705" t="s">
        <v>38</v>
      </c>
      <c r="G4" s="704"/>
      <c r="H4" s="705" t="s">
        <v>39</v>
      </c>
      <c r="I4" s="711"/>
    </row>
    <row r="5" spans="1:9" s="8" customFormat="1" ht="13.5" customHeight="1" thickBot="1" x14ac:dyDescent="0.25">
      <c r="A5" s="779">
        <f>'1.0 GENERAL FACILITY INFO'!$A$5</f>
        <v>0</v>
      </c>
      <c r="B5" s="780"/>
      <c r="C5" s="780"/>
      <c r="D5" s="780"/>
      <c r="E5" s="781"/>
      <c r="F5" s="782">
        <f>'1.0 GENERAL FACILITY INFO'!$F$5</f>
        <v>0</v>
      </c>
      <c r="G5" s="781"/>
      <c r="H5" s="782">
        <f>'1.0 GENERAL FACILITY INFO'!$H$5</f>
        <v>0</v>
      </c>
      <c r="I5" s="783"/>
    </row>
    <row r="6" spans="1:9" ht="13.5" customHeight="1" x14ac:dyDescent="0.2">
      <c r="A6" s="761" t="s">
        <v>261</v>
      </c>
      <c r="B6" s="762"/>
      <c r="C6" s="762"/>
      <c r="D6" s="762"/>
      <c r="E6" s="762"/>
      <c r="F6" s="762"/>
      <c r="G6" s="762"/>
      <c r="H6" s="762"/>
      <c r="I6" s="763"/>
    </row>
    <row r="7" spans="1:9" ht="13.5" customHeight="1" x14ac:dyDescent="0.2">
      <c r="A7" s="775" t="s">
        <v>245</v>
      </c>
      <c r="B7" s="776"/>
      <c r="C7" s="776" t="s">
        <v>482</v>
      </c>
      <c r="D7" s="776"/>
      <c r="E7" s="776"/>
      <c r="F7" s="776" t="s">
        <v>498</v>
      </c>
      <c r="G7" s="776"/>
      <c r="H7" s="776"/>
      <c r="I7" s="777"/>
    </row>
    <row r="8" spans="1:9" ht="13.5" customHeight="1" x14ac:dyDescent="0.2">
      <c r="A8" s="752" t="s">
        <v>485</v>
      </c>
      <c r="B8" s="753"/>
      <c r="C8" s="745"/>
      <c r="D8" s="745"/>
      <c r="E8" s="745"/>
      <c r="F8" s="746"/>
      <c r="G8" s="746"/>
      <c r="H8" s="746"/>
      <c r="I8" s="747"/>
    </row>
    <row r="9" spans="1:9" ht="13.5" customHeight="1" x14ac:dyDescent="0.2">
      <c r="A9" s="752"/>
      <c r="B9" s="753"/>
      <c r="C9" s="745"/>
      <c r="D9" s="745"/>
      <c r="E9" s="745"/>
      <c r="F9" s="746"/>
      <c r="G9" s="746"/>
      <c r="H9" s="746"/>
      <c r="I9" s="747"/>
    </row>
    <row r="10" spans="1:9" ht="13.5" customHeight="1" x14ac:dyDescent="0.2">
      <c r="A10" s="752" t="s">
        <v>486</v>
      </c>
      <c r="B10" s="753"/>
      <c r="C10" s="745"/>
      <c r="D10" s="745"/>
      <c r="E10" s="745"/>
      <c r="F10" s="746"/>
      <c r="G10" s="746"/>
      <c r="H10" s="746"/>
      <c r="I10" s="747"/>
    </row>
    <row r="11" spans="1:9" ht="13.5" customHeight="1" x14ac:dyDescent="0.2">
      <c r="A11" s="752"/>
      <c r="B11" s="753"/>
      <c r="C11" s="745"/>
      <c r="D11" s="745"/>
      <c r="E11" s="745"/>
      <c r="F11" s="746"/>
      <c r="G11" s="746"/>
      <c r="H11" s="746"/>
      <c r="I11" s="747"/>
    </row>
    <row r="12" spans="1:9" ht="13.5" customHeight="1" x14ac:dyDescent="0.2">
      <c r="A12" s="752" t="s">
        <v>487</v>
      </c>
      <c r="B12" s="753"/>
      <c r="C12" s="745"/>
      <c r="D12" s="745"/>
      <c r="E12" s="745"/>
      <c r="F12" s="746"/>
      <c r="G12" s="746"/>
      <c r="H12" s="746"/>
      <c r="I12" s="747"/>
    </row>
    <row r="13" spans="1:9" ht="13.5" customHeight="1" x14ac:dyDescent="0.2">
      <c r="A13" s="752"/>
      <c r="B13" s="753"/>
      <c r="C13" s="745"/>
      <c r="D13" s="745"/>
      <c r="E13" s="745"/>
      <c r="F13" s="746"/>
      <c r="G13" s="746"/>
      <c r="H13" s="746"/>
      <c r="I13" s="747"/>
    </row>
    <row r="14" spans="1:9" ht="13.5" customHeight="1" x14ac:dyDescent="0.2">
      <c r="A14" s="752" t="s">
        <v>488</v>
      </c>
      <c r="B14" s="753"/>
      <c r="C14" s="745"/>
      <c r="D14" s="745"/>
      <c r="E14" s="745"/>
      <c r="F14" s="746"/>
      <c r="G14" s="746"/>
      <c r="H14" s="746"/>
      <c r="I14" s="747"/>
    </row>
    <row r="15" spans="1:9" ht="13.5" customHeight="1" x14ac:dyDescent="0.2">
      <c r="A15" s="752"/>
      <c r="B15" s="753"/>
      <c r="C15" s="745"/>
      <c r="D15" s="745"/>
      <c r="E15" s="745"/>
      <c r="F15" s="746"/>
      <c r="G15" s="746"/>
      <c r="H15" s="746"/>
      <c r="I15" s="747"/>
    </row>
    <row r="16" spans="1:9" ht="13.5" customHeight="1" x14ac:dyDescent="0.2">
      <c r="A16" s="752" t="s">
        <v>489</v>
      </c>
      <c r="B16" s="753"/>
      <c r="C16" s="745"/>
      <c r="D16" s="745"/>
      <c r="E16" s="745"/>
      <c r="F16" s="746"/>
      <c r="G16" s="746"/>
      <c r="H16" s="746"/>
      <c r="I16" s="747"/>
    </row>
    <row r="17" spans="1:9" ht="13.5" customHeight="1" x14ac:dyDescent="0.2">
      <c r="A17" s="752"/>
      <c r="B17" s="753"/>
      <c r="C17" s="745"/>
      <c r="D17" s="745"/>
      <c r="E17" s="745"/>
      <c r="F17" s="746"/>
      <c r="G17" s="746"/>
      <c r="H17" s="746"/>
      <c r="I17" s="747"/>
    </row>
    <row r="18" spans="1:9" ht="13.5" customHeight="1" x14ac:dyDescent="0.2">
      <c r="A18" s="754" t="s">
        <v>490</v>
      </c>
      <c r="B18" s="755"/>
      <c r="C18" s="745"/>
      <c r="D18" s="745"/>
      <c r="E18" s="745"/>
      <c r="F18" s="746"/>
      <c r="G18" s="746"/>
      <c r="H18" s="746"/>
      <c r="I18" s="747"/>
    </row>
    <row r="19" spans="1:9" ht="13.5" customHeight="1" x14ac:dyDescent="0.2">
      <c r="A19" s="754"/>
      <c r="B19" s="755"/>
      <c r="C19" s="745"/>
      <c r="D19" s="745"/>
      <c r="E19" s="745"/>
      <c r="F19" s="746"/>
      <c r="G19" s="746"/>
      <c r="H19" s="746"/>
      <c r="I19" s="747"/>
    </row>
    <row r="20" spans="1:9" ht="13.5" customHeight="1" x14ac:dyDescent="0.2">
      <c r="A20" s="754" t="s">
        <v>491</v>
      </c>
      <c r="B20" s="755"/>
      <c r="C20" s="745"/>
      <c r="D20" s="745"/>
      <c r="E20" s="745"/>
      <c r="F20" s="746"/>
      <c r="G20" s="746"/>
      <c r="H20" s="746"/>
      <c r="I20" s="747"/>
    </row>
    <row r="21" spans="1:9" ht="13.5" customHeight="1" x14ac:dyDescent="0.2">
      <c r="A21" s="754"/>
      <c r="B21" s="755"/>
      <c r="C21" s="745"/>
      <c r="D21" s="745"/>
      <c r="E21" s="745"/>
      <c r="F21" s="746"/>
      <c r="G21" s="746"/>
      <c r="H21" s="746"/>
      <c r="I21" s="747"/>
    </row>
    <row r="22" spans="1:9" ht="13.5" customHeight="1" x14ac:dyDescent="0.2">
      <c r="A22" s="752" t="s">
        <v>492</v>
      </c>
      <c r="B22" s="753"/>
      <c r="C22" s="745"/>
      <c r="D22" s="745"/>
      <c r="E22" s="745"/>
      <c r="F22" s="746"/>
      <c r="G22" s="746"/>
      <c r="H22" s="746"/>
      <c r="I22" s="747"/>
    </row>
    <row r="23" spans="1:9" ht="13.5" customHeight="1" x14ac:dyDescent="0.2">
      <c r="A23" s="752"/>
      <c r="B23" s="753"/>
      <c r="C23" s="745"/>
      <c r="D23" s="745"/>
      <c r="E23" s="745"/>
      <c r="F23" s="746"/>
      <c r="G23" s="746"/>
      <c r="H23" s="746"/>
      <c r="I23" s="747"/>
    </row>
    <row r="24" spans="1:9" ht="13.5" customHeight="1" x14ac:dyDescent="0.2">
      <c r="A24" s="752" t="s">
        <v>493</v>
      </c>
      <c r="B24" s="753"/>
      <c r="C24" s="745"/>
      <c r="D24" s="745"/>
      <c r="E24" s="745"/>
      <c r="F24" s="746"/>
      <c r="G24" s="746"/>
      <c r="H24" s="746"/>
      <c r="I24" s="747"/>
    </row>
    <row r="25" spans="1:9" ht="13.5" customHeight="1" x14ac:dyDescent="0.2">
      <c r="A25" s="752"/>
      <c r="B25" s="753"/>
      <c r="C25" s="745"/>
      <c r="D25" s="745"/>
      <c r="E25" s="745"/>
      <c r="F25" s="746"/>
      <c r="G25" s="746"/>
      <c r="H25" s="746"/>
      <c r="I25" s="747"/>
    </row>
    <row r="26" spans="1:9" ht="13.5" customHeight="1" x14ac:dyDescent="0.2">
      <c r="A26" s="752" t="s">
        <v>494</v>
      </c>
      <c r="B26" s="753"/>
      <c r="C26" s="745"/>
      <c r="D26" s="745"/>
      <c r="E26" s="745"/>
      <c r="F26" s="746"/>
      <c r="G26" s="746"/>
      <c r="H26" s="746"/>
      <c r="I26" s="747"/>
    </row>
    <row r="27" spans="1:9" ht="13.5" customHeight="1" x14ac:dyDescent="0.2">
      <c r="A27" s="752"/>
      <c r="B27" s="753"/>
      <c r="C27" s="745"/>
      <c r="D27" s="745"/>
      <c r="E27" s="745"/>
      <c r="F27" s="746"/>
      <c r="G27" s="746"/>
      <c r="H27" s="746"/>
      <c r="I27" s="747"/>
    </row>
    <row r="28" spans="1:9" ht="13.5" customHeight="1" x14ac:dyDescent="0.2">
      <c r="A28" s="754" t="s">
        <v>495</v>
      </c>
      <c r="B28" s="755"/>
      <c r="C28" s="745"/>
      <c r="D28" s="745"/>
      <c r="E28" s="745"/>
      <c r="F28" s="746"/>
      <c r="G28" s="746"/>
      <c r="H28" s="746"/>
      <c r="I28" s="747"/>
    </row>
    <row r="29" spans="1:9" ht="13.5" customHeight="1" x14ac:dyDescent="0.2">
      <c r="A29" s="754"/>
      <c r="B29" s="755"/>
      <c r="C29" s="745"/>
      <c r="D29" s="745"/>
      <c r="E29" s="745"/>
      <c r="F29" s="746"/>
      <c r="G29" s="746"/>
      <c r="H29" s="746"/>
      <c r="I29" s="747"/>
    </row>
    <row r="30" spans="1:9" ht="13.5" customHeight="1" x14ac:dyDescent="0.2">
      <c r="A30" s="754" t="s">
        <v>496</v>
      </c>
      <c r="B30" s="755"/>
      <c r="C30" s="745"/>
      <c r="D30" s="745"/>
      <c r="E30" s="745"/>
      <c r="F30" s="746"/>
      <c r="G30" s="746"/>
      <c r="H30" s="746"/>
      <c r="I30" s="747"/>
    </row>
    <row r="31" spans="1:9" ht="13.5" customHeight="1" x14ac:dyDescent="0.2">
      <c r="A31" s="754"/>
      <c r="B31" s="755"/>
      <c r="C31" s="745"/>
      <c r="D31" s="745"/>
      <c r="E31" s="745"/>
      <c r="F31" s="746"/>
      <c r="G31" s="746"/>
      <c r="H31" s="746"/>
      <c r="I31" s="747"/>
    </row>
    <row r="32" spans="1:9" ht="13.5" customHeight="1" x14ac:dyDescent="0.2">
      <c r="A32" s="752" t="s">
        <v>497</v>
      </c>
      <c r="B32" s="753"/>
      <c r="C32" s="745"/>
      <c r="D32" s="745"/>
      <c r="E32" s="745"/>
      <c r="F32" s="746"/>
      <c r="G32" s="746"/>
      <c r="H32" s="746"/>
      <c r="I32" s="747"/>
    </row>
    <row r="33" spans="1:9" ht="13.5" customHeight="1" thickBot="1" x14ac:dyDescent="0.25">
      <c r="A33" s="764"/>
      <c r="B33" s="765"/>
      <c r="C33" s="766"/>
      <c r="D33" s="766"/>
      <c r="E33" s="766"/>
      <c r="F33" s="746"/>
      <c r="G33" s="746"/>
      <c r="H33" s="746"/>
      <c r="I33" s="747"/>
    </row>
    <row r="34" spans="1:9" ht="13.5" customHeight="1" x14ac:dyDescent="0.2">
      <c r="A34" s="761" t="s">
        <v>249</v>
      </c>
      <c r="B34" s="762"/>
      <c r="C34" s="762"/>
      <c r="D34" s="762"/>
      <c r="E34" s="762"/>
      <c r="F34" s="762"/>
      <c r="G34" s="762"/>
      <c r="H34" s="762"/>
      <c r="I34" s="763"/>
    </row>
    <row r="35" spans="1:9" ht="13.5" customHeight="1" x14ac:dyDescent="0.2">
      <c r="A35" s="758" t="s">
        <v>245</v>
      </c>
      <c r="B35" s="759"/>
      <c r="C35" s="759"/>
      <c r="D35" s="755" t="s">
        <v>246</v>
      </c>
      <c r="E35" s="755"/>
      <c r="F35" s="755"/>
      <c r="G35" s="755"/>
      <c r="H35" s="755"/>
      <c r="I35" s="760"/>
    </row>
    <row r="36" spans="1:9" ht="13.5" customHeight="1" x14ac:dyDescent="0.2">
      <c r="A36" s="752" t="s">
        <v>724</v>
      </c>
      <c r="B36" s="753"/>
      <c r="C36" s="753"/>
      <c r="D36" s="769"/>
      <c r="E36" s="770"/>
      <c r="F36" s="770"/>
      <c r="G36" s="770"/>
      <c r="H36" s="770"/>
      <c r="I36" s="771"/>
    </row>
    <row r="37" spans="1:9" ht="13.5" customHeight="1" thickBot="1" x14ac:dyDescent="0.25">
      <c r="A37" s="767"/>
      <c r="B37" s="768"/>
      <c r="C37" s="768"/>
      <c r="D37" s="772"/>
      <c r="E37" s="773"/>
      <c r="F37" s="773"/>
      <c r="G37" s="773"/>
      <c r="H37" s="773"/>
      <c r="I37" s="774"/>
    </row>
    <row r="38" spans="1:9" ht="13.5" customHeight="1" x14ac:dyDescent="0.2">
      <c r="A38" s="4"/>
      <c r="B38" s="4"/>
      <c r="C38" s="4"/>
      <c r="D38" s="4"/>
      <c r="E38" s="4"/>
      <c r="F38" s="4"/>
      <c r="G38" s="4"/>
      <c r="H38" s="4"/>
      <c r="I38" s="4"/>
    </row>
    <row r="39" spans="1:9" ht="13.5" customHeight="1" x14ac:dyDescent="0.2">
      <c r="A39" s="4"/>
      <c r="B39" s="4"/>
      <c r="C39" s="4"/>
      <c r="D39" s="4"/>
      <c r="E39" s="4"/>
      <c r="F39" s="4"/>
      <c r="G39" s="4"/>
      <c r="H39" s="4"/>
      <c r="I39" s="4"/>
    </row>
    <row r="40" spans="1:9" ht="13.5" customHeight="1" x14ac:dyDescent="0.2">
      <c r="A40" s="69"/>
    </row>
    <row r="41" spans="1:9" ht="13.5" customHeight="1" x14ac:dyDescent="0.2"/>
    <row r="42" spans="1:9" ht="13.5" customHeight="1" x14ac:dyDescent="0.2">
      <c r="A42" s="69"/>
    </row>
    <row r="43" spans="1:9" ht="13.5" customHeight="1" x14ac:dyDescent="0.2"/>
    <row r="44" spans="1:9" ht="13.5" customHeight="1" x14ac:dyDescent="0.2"/>
    <row r="45" spans="1:9" ht="13.5" customHeight="1" x14ac:dyDescent="0.2">
      <c r="A45" s="4"/>
      <c r="B45" s="4"/>
      <c r="C45" s="4"/>
      <c r="D45" s="4"/>
      <c r="E45" s="4"/>
      <c r="F45" s="4"/>
      <c r="G45" s="4"/>
      <c r="H45" s="4"/>
      <c r="I45" s="4"/>
    </row>
    <row r="46" spans="1:9" ht="13.5" customHeight="1" x14ac:dyDescent="0.2">
      <c r="A46" s="4"/>
      <c r="B46" s="4"/>
      <c r="C46" s="4"/>
      <c r="D46" s="4"/>
      <c r="E46" s="4"/>
      <c r="F46" s="4"/>
      <c r="G46" s="4"/>
      <c r="H46" s="4"/>
      <c r="I46" s="4"/>
    </row>
    <row r="47" spans="1:9" ht="13.5" customHeight="1" x14ac:dyDescent="0.2">
      <c r="A47" s="4"/>
      <c r="B47" s="4"/>
      <c r="C47" s="4"/>
      <c r="D47" s="4"/>
      <c r="E47" s="4"/>
      <c r="F47" s="4"/>
      <c r="G47" s="4"/>
      <c r="H47" s="4"/>
      <c r="I47" s="4"/>
    </row>
    <row r="48" spans="1:9" ht="13.5" customHeight="1" thickBot="1" x14ac:dyDescent="0.25"/>
    <row r="49" spans="1:9" ht="13.5" customHeight="1" x14ac:dyDescent="0.2">
      <c r="A49" s="706" t="s">
        <v>603</v>
      </c>
      <c r="B49" s="707"/>
      <c r="C49" s="707"/>
      <c r="D49" s="707"/>
      <c r="E49" s="707"/>
      <c r="F49" s="707"/>
      <c r="G49" s="707"/>
      <c r="H49" s="707"/>
      <c r="I49" s="708"/>
    </row>
    <row r="50" spans="1:9" ht="13.5" customHeight="1" x14ac:dyDescent="0.25">
      <c r="A50" s="59" t="s">
        <v>534</v>
      </c>
      <c r="B50" s="60" t="s">
        <v>535</v>
      </c>
      <c r="C50" s="60" t="s">
        <v>2</v>
      </c>
      <c r="D50" s="60" t="s">
        <v>0</v>
      </c>
      <c r="E50" s="60" t="s">
        <v>3</v>
      </c>
      <c r="F50" s="60" t="s">
        <v>1</v>
      </c>
      <c r="G50" s="60" t="s">
        <v>51</v>
      </c>
      <c r="H50" s="60" t="s">
        <v>50</v>
      </c>
      <c r="I50" s="61" t="s">
        <v>536</v>
      </c>
    </row>
    <row r="51" spans="1:9" ht="13.5" customHeight="1" x14ac:dyDescent="0.2">
      <c r="A51" s="756">
        <f>'4.0 REFERENCES &amp; CALCS'!A120</f>
        <v>0</v>
      </c>
      <c r="B51" s="748" t="str">
        <f>'4.0 REFERENCES &amp; CALCS'!B120</f>
        <v>-</v>
      </c>
      <c r="C51" s="748" t="str">
        <f>'4.0 REFERENCES &amp; CALCS'!C120</f>
        <v>-</v>
      </c>
      <c r="D51" s="748" t="str">
        <f>'4.0 REFERENCES &amp; CALCS'!D120</f>
        <v>-</v>
      </c>
      <c r="E51" s="748" t="str">
        <f>'4.0 REFERENCES &amp; CALCS'!E120</f>
        <v>-</v>
      </c>
      <c r="F51" s="748" t="str">
        <f>'4.0 REFERENCES &amp; CALCS'!F120</f>
        <v>-</v>
      </c>
      <c r="G51" s="748" t="str">
        <f>'4.0 REFERENCES &amp; CALCS'!G120</f>
        <v>-</v>
      </c>
      <c r="H51" s="748" t="str">
        <f>'4.0 REFERENCES &amp; CALCS'!H120</f>
        <v>-</v>
      </c>
      <c r="I51" s="750" t="str">
        <f>'4.0 REFERENCES &amp; CALCS'!I120</f>
        <v>-</v>
      </c>
    </row>
    <row r="52" spans="1:9" ht="13.5" customHeight="1" thickBot="1" x14ac:dyDescent="0.25">
      <c r="A52" s="757"/>
      <c r="B52" s="749"/>
      <c r="C52" s="749"/>
      <c r="D52" s="749"/>
      <c r="E52" s="749"/>
      <c r="F52" s="749"/>
      <c r="G52" s="749"/>
      <c r="H52" s="749"/>
      <c r="I52" s="751"/>
    </row>
    <row r="53" spans="1:9" ht="13.5" customHeight="1" x14ac:dyDescent="0.2"/>
    <row r="54" spans="1:9" ht="13.5" customHeight="1" x14ac:dyDescent="0.2"/>
    <row r="55" spans="1:9" ht="13.5" customHeight="1" x14ac:dyDescent="0.2"/>
    <row r="56" spans="1:9" ht="13.5" customHeight="1" x14ac:dyDescent="0.2"/>
    <row r="57" spans="1:9" ht="13.5" customHeight="1" x14ac:dyDescent="0.2">
      <c r="A57" s="4"/>
      <c r="B57" s="4"/>
      <c r="C57" s="4"/>
      <c r="D57" s="4"/>
      <c r="E57" s="4"/>
      <c r="F57" s="4"/>
      <c r="G57" s="4"/>
      <c r="H57" s="4"/>
      <c r="I57" s="4"/>
    </row>
    <row r="58" spans="1:9" ht="13.5" customHeight="1" x14ac:dyDescent="0.2">
      <c r="A58" s="4"/>
      <c r="B58" s="4"/>
      <c r="C58" s="4"/>
      <c r="D58" s="4"/>
      <c r="E58" s="4"/>
      <c r="F58" s="4"/>
      <c r="G58" s="4"/>
      <c r="H58" s="4"/>
      <c r="I58" s="4"/>
    </row>
    <row r="59" spans="1:9" ht="13.5" customHeight="1" x14ac:dyDescent="0.2">
      <c r="A59" s="4"/>
      <c r="B59" s="4"/>
      <c r="C59" s="4"/>
      <c r="D59" s="4"/>
      <c r="E59" s="4"/>
      <c r="F59" s="4"/>
      <c r="G59" s="4"/>
      <c r="H59" s="4"/>
      <c r="I59" s="4"/>
    </row>
    <row r="60" spans="1:9" ht="13.5" customHeight="1" x14ac:dyDescent="0.2">
      <c r="A60" s="4"/>
      <c r="B60" s="4"/>
      <c r="C60" s="4"/>
      <c r="D60" s="4"/>
      <c r="E60" s="4"/>
      <c r="F60" s="4"/>
      <c r="G60" s="4"/>
      <c r="H60" s="4"/>
      <c r="I60" s="4"/>
    </row>
  </sheetData>
  <sheetProtection password="9CCF" sheet="1" objects="1" scenarios="1"/>
  <mergeCells count="67">
    <mergeCell ref="A6:I6"/>
    <mergeCell ref="A7:B7"/>
    <mergeCell ref="C7:E7"/>
    <mergeCell ref="F7:I7"/>
    <mergeCell ref="C1:G2"/>
    <mergeCell ref="C3:G3"/>
    <mergeCell ref="A5:E5"/>
    <mergeCell ref="F5:G5"/>
    <mergeCell ref="H5:I5"/>
    <mergeCell ref="A4:E4"/>
    <mergeCell ref="F4:G4"/>
    <mergeCell ref="H4:I4"/>
    <mergeCell ref="H1:I3"/>
    <mergeCell ref="C8:E9"/>
    <mergeCell ref="F8:I9"/>
    <mergeCell ref="A49:I49"/>
    <mergeCell ref="A35:C35"/>
    <mergeCell ref="D35:I35"/>
    <mergeCell ref="A34:I34"/>
    <mergeCell ref="A32:B33"/>
    <mergeCell ref="F30:I31"/>
    <mergeCell ref="F32:I33"/>
    <mergeCell ref="C30:E31"/>
    <mergeCell ref="C32:E33"/>
    <mergeCell ref="A36:C37"/>
    <mergeCell ref="D36:I37"/>
    <mergeCell ref="F28:I29"/>
    <mergeCell ref="C28:E29"/>
    <mergeCell ref="C14:E15"/>
    <mergeCell ref="A51:A52"/>
    <mergeCell ref="B51:B52"/>
    <mergeCell ref="C51:C52"/>
    <mergeCell ref="D51:D52"/>
    <mergeCell ref="E51:E52"/>
    <mergeCell ref="F51:F52"/>
    <mergeCell ref="G51:G52"/>
    <mergeCell ref="H51:H52"/>
    <mergeCell ref="I51:I52"/>
    <mergeCell ref="A8:B9"/>
    <mergeCell ref="A10:B11"/>
    <mergeCell ref="A12:B13"/>
    <mergeCell ref="A14:B15"/>
    <mergeCell ref="A16:B17"/>
    <mergeCell ref="A18:B19"/>
    <mergeCell ref="A20:B21"/>
    <mergeCell ref="A22:B23"/>
    <mergeCell ref="A24:B25"/>
    <mergeCell ref="A26:B27"/>
    <mergeCell ref="A28:B29"/>
    <mergeCell ref="A30:B31"/>
    <mergeCell ref="F10:I11"/>
    <mergeCell ref="F12:I13"/>
    <mergeCell ref="F14:I15"/>
    <mergeCell ref="F16:I17"/>
    <mergeCell ref="C16:E17"/>
    <mergeCell ref="C10:E11"/>
    <mergeCell ref="C12:E13"/>
    <mergeCell ref="F18:I19"/>
    <mergeCell ref="F20:I21"/>
    <mergeCell ref="F22:I23"/>
    <mergeCell ref="F24:I25"/>
    <mergeCell ref="F26:I27"/>
    <mergeCell ref="C18:E19"/>
    <mergeCell ref="C20:E21"/>
    <mergeCell ref="C22:E23"/>
    <mergeCell ref="C24:E25"/>
    <mergeCell ref="C26:E27"/>
  </mergeCells>
  <dataValidations count="1">
    <dataValidation type="whole" allowBlank="1" showInputMessage="1" showErrorMessage="1" error="The quantity of a single emission source should not exceed 100.  Please re-enter this number." sqref="C8:E33">
      <formula1>0</formula1>
      <formula2>100</formula2>
    </dataValidation>
  </dataValidations>
  <pageMargins left="0.45" right="0.45" top="0.2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0048F49E-B704-4700-9A05-CDCFFC36B235}">
            <xm:f>'2.1 GENERATORS &amp; BOILERS'!$A$55=TRUE()</xm:f>
            <x14:dxf>
              <font>
                <color rgb="FFFF0000"/>
              </font>
            </x14:dxf>
          </x14:cfRule>
          <xm:sqref>A5:I5 A4 F4 H4</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I55"/>
  <sheetViews>
    <sheetView zoomScaleNormal="100" zoomScaleSheetLayoutView="115" workbookViewId="0">
      <selection activeCell="A6" sqref="A6:I6"/>
    </sheetView>
  </sheetViews>
  <sheetFormatPr defaultRowHeight="12.75" x14ac:dyDescent="0.2"/>
  <cols>
    <col min="1" max="9" width="10.85546875" style="54" customWidth="1"/>
    <col min="10" max="16384" width="9.140625" style="4"/>
  </cols>
  <sheetData>
    <row r="1" spans="1:9" ht="12.75" customHeight="1" x14ac:dyDescent="0.2">
      <c r="A1" s="31"/>
      <c r="B1" s="31"/>
      <c r="C1" s="802" t="s">
        <v>573</v>
      </c>
      <c r="D1" s="802"/>
      <c r="E1" s="802"/>
      <c r="F1" s="802"/>
      <c r="G1" s="802"/>
      <c r="H1" s="565">
        <f>README!H1</f>
        <v>2020</v>
      </c>
      <c r="I1" s="565"/>
    </row>
    <row r="2" spans="1:9" ht="12.75" customHeight="1" x14ac:dyDescent="0.2">
      <c r="A2" s="31"/>
      <c r="B2" s="31"/>
      <c r="C2" s="778"/>
      <c r="D2" s="778"/>
      <c r="E2" s="778"/>
      <c r="F2" s="778"/>
      <c r="G2" s="778"/>
      <c r="H2" s="565"/>
      <c r="I2" s="565"/>
    </row>
    <row r="3" spans="1:9" ht="12.75" customHeight="1" thickBot="1" x14ac:dyDescent="0.25">
      <c r="A3" s="31"/>
      <c r="B3" s="31"/>
      <c r="C3" s="600" t="str">
        <f>'1.0 GENERAL FACILITY INFO'!C3:G3</f>
        <v>ANNUAL EMISSIONS INVENTORY QUESTIONNAIRE - Version 1.6</v>
      </c>
      <c r="D3" s="600"/>
      <c r="E3" s="600"/>
      <c r="F3" s="600"/>
      <c r="G3" s="600"/>
      <c r="H3" s="565"/>
      <c r="I3" s="565"/>
    </row>
    <row r="4" spans="1:9" ht="12.75" customHeight="1" x14ac:dyDescent="0.2">
      <c r="A4" s="702" t="s">
        <v>40</v>
      </c>
      <c r="B4" s="703"/>
      <c r="C4" s="703"/>
      <c r="D4" s="703"/>
      <c r="E4" s="704"/>
      <c r="F4" s="705" t="s">
        <v>38</v>
      </c>
      <c r="G4" s="704"/>
      <c r="H4" s="705" t="s">
        <v>39</v>
      </c>
      <c r="I4" s="711"/>
    </row>
    <row r="5" spans="1:9" ht="12.75" customHeight="1" thickBot="1" x14ac:dyDescent="0.25">
      <c r="A5" s="692">
        <f>'1.0 GENERAL FACILITY INFO'!$A$5</f>
        <v>0</v>
      </c>
      <c r="B5" s="693"/>
      <c r="C5" s="693"/>
      <c r="D5" s="693"/>
      <c r="E5" s="694"/>
      <c r="F5" s="697">
        <f>'1.0 GENERAL FACILITY INFO'!$F$5</f>
        <v>0</v>
      </c>
      <c r="G5" s="694"/>
      <c r="H5" s="697">
        <f>'1.0 GENERAL FACILITY INFO'!$H$5</f>
        <v>0</v>
      </c>
      <c r="I5" s="712"/>
    </row>
    <row r="6" spans="1:9" ht="12.75" customHeight="1" x14ac:dyDescent="0.2">
      <c r="A6" s="799" t="s">
        <v>71</v>
      </c>
      <c r="B6" s="800"/>
      <c r="C6" s="800"/>
      <c r="D6" s="800"/>
      <c r="E6" s="800"/>
      <c r="F6" s="800"/>
      <c r="G6" s="800"/>
      <c r="H6" s="800"/>
      <c r="I6" s="801"/>
    </row>
    <row r="7" spans="1:9" ht="12.75" customHeight="1" x14ac:dyDescent="0.2">
      <c r="A7" s="758" t="s">
        <v>70</v>
      </c>
      <c r="B7" s="759" t="s">
        <v>64</v>
      </c>
      <c r="C7" s="759"/>
      <c r="D7" s="759" t="s">
        <v>5</v>
      </c>
      <c r="E7" s="755" t="s">
        <v>63</v>
      </c>
      <c r="F7" s="755" t="s">
        <v>68</v>
      </c>
      <c r="G7" s="755"/>
      <c r="H7" s="755" t="s">
        <v>69</v>
      </c>
      <c r="I7" s="760"/>
    </row>
    <row r="8" spans="1:9" ht="12.75" customHeight="1" x14ac:dyDescent="0.2">
      <c r="A8" s="758"/>
      <c r="B8" s="759"/>
      <c r="C8" s="759"/>
      <c r="D8" s="759"/>
      <c r="E8" s="755"/>
      <c r="F8" s="755"/>
      <c r="G8" s="755"/>
      <c r="H8" s="755"/>
      <c r="I8" s="760"/>
    </row>
    <row r="9" spans="1:9" ht="12.75" customHeight="1" x14ac:dyDescent="0.2">
      <c r="A9" s="752">
        <v>1</v>
      </c>
      <c r="B9" s="784"/>
      <c r="C9" s="784"/>
      <c r="D9" s="784"/>
      <c r="E9" s="784"/>
      <c r="F9" s="784"/>
      <c r="G9" s="784"/>
      <c r="H9" s="784"/>
      <c r="I9" s="796"/>
    </row>
    <row r="10" spans="1:9" ht="12.75" customHeight="1" x14ac:dyDescent="0.2">
      <c r="A10" s="752"/>
      <c r="B10" s="784"/>
      <c r="C10" s="784"/>
      <c r="D10" s="784"/>
      <c r="E10" s="784"/>
      <c r="F10" s="784"/>
      <c r="G10" s="784"/>
      <c r="H10" s="784"/>
      <c r="I10" s="796"/>
    </row>
    <row r="11" spans="1:9" ht="12.75" customHeight="1" x14ac:dyDescent="0.2">
      <c r="A11" s="752">
        <v>2</v>
      </c>
      <c r="B11" s="784"/>
      <c r="C11" s="784"/>
      <c r="D11" s="784"/>
      <c r="E11" s="784"/>
      <c r="F11" s="784"/>
      <c r="G11" s="784"/>
      <c r="H11" s="784"/>
      <c r="I11" s="796"/>
    </row>
    <row r="12" spans="1:9" ht="12.75" customHeight="1" x14ac:dyDescent="0.2">
      <c r="A12" s="752"/>
      <c r="B12" s="784"/>
      <c r="C12" s="784"/>
      <c r="D12" s="784"/>
      <c r="E12" s="784"/>
      <c r="F12" s="784"/>
      <c r="G12" s="784"/>
      <c r="H12" s="784"/>
      <c r="I12" s="796"/>
    </row>
    <row r="13" spans="1:9" s="22" customFormat="1" ht="12.75" customHeight="1" x14ac:dyDescent="0.15">
      <c r="A13" s="752">
        <v>3</v>
      </c>
      <c r="B13" s="784"/>
      <c r="C13" s="784"/>
      <c r="D13" s="784"/>
      <c r="E13" s="784"/>
      <c r="F13" s="784"/>
      <c r="G13" s="784"/>
      <c r="H13" s="784"/>
      <c r="I13" s="796"/>
    </row>
    <row r="14" spans="1:9" s="22" customFormat="1" ht="12.75" customHeight="1" x14ac:dyDescent="0.15">
      <c r="A14" s="752"/>
      <c r="B14" s="784"/>
      <c r="C14" s="784"/>
      <c r="D14" s="784"/>
      <c r="E14" s="784"/>
      <c r="F14" s="784"/>
      <c r="G14" s="784"/>
      <c r="H14" s="784"/>
      <c r="I14" s="796"/>
    </row>
    <row r="15" spans="1:9" ht="12.75" customHeight="1" x14ac:dyDescent="0.2">
      <c r="A15" s="752">
        <v>4</v>
      </c>
      <c r="B15" s="784"/>
      <c r="C15" s="784"/>
      <c r="D15" s="784"/>
      <c r="E15" s="784"/>
      <c r="F15" s="784"/>
      <c r="G15" s="784"/>
      <c r="H15" s="784"/>
      <c r="I15" s="796"/>
    </row>
    <row r="16" spans="1:9" ht="12.75" customHeight="1" thickBot="1" x14ac:dyDescent="0.25">
      <c r="A16" s="767"/>
      <c r="B16" s="797"/>
      <c r="C16" s="797"/>
      <c r="D16" s="797"/>
      <c r="E16" s="797"/>
      <c r="F16" s="797"/>
      <c r="G16" s="797"/>
      <c r="H16" s="797"/>
      <c r="I16" s="798"/>
    </row>
    <row r="17" spans="1:9" ht="12.75" customHeight="1" x14ac:dyDescent="0.2">
      <c r="A17" s="793" t="s">
        <v>173</v>
      </c>
      <c r="B17" s="794"/>
      <c r="C17" s="794"/>
      <c r="D17" s="794"/>
      <c r="E17" s="794"/>
      <c r="F17" s="794"/>
      <c r="G17" s="794"/>
      <c r="H17" s="794"/>
      <c r="I17" s="795"/>
    </row>
    <row r="18" spans="1:9" ht="12.75" customHeight="1" x14ac:dyDescent="0.2">
      <c r="A18" s="785" t="s">
        <v>82</v>
      </c>
      <c r="B18" s="786"/>
      <c r="C18" s="73"/>
      <c r="D18" s="73"/>
      <c r="E18" s="73"/>
      <c r="F18" s="73"/>
      <c r="G18" s="73"/>
      <c r="H18" s="73"/>
      <c r="I18" s="112"/>
    </row>
    <row r="19" spans="1:9" ht="12.75" customHeight="1" x14ac:dyDescent="0.2">
      <c r="A19" s="754" t="s">
        <v>72</v>
      </c>
      <c r="B19" s="787"/>
      <c r="C19" s="74"/>
      <c r="D19" s="74"/>
      <c r="E19" s="74"/>
      <c r="F19" s="74"/>
      <c r="G19" s="74"/>
      <c r="H19" s="74"/>
      <c r="I19" s="78"/>
    </row>
    <row r="20" spans="1:9" ht="12.75" customHeight="1" x14ac:dyDescent="0.2">
      <c r="A20" s="792" t="s">
        <v>74</v>
      </c>
      <c r="B20" s="270" t="s">
        <v>3</v>
      </c>
      <c r="C20" s="74"/>
      <c r="D20" s="74"/>
      <c r="E20" s="74"/>
      <c r="F20" s="74"/>
      <c r="G20" s="74"/>
      <c r="H20" s="74"/>
      <c r="I20" s="78"/>
    </row>
    <row r="21" spans="1:9" ht="12.75" customHeight="1" x14ac:dyDescent="0.2">
      <c r="A21" s="792"/>
      <c r="B21" s="270" t="s">
        <v>78</v>
      </c>
      <c r="C21" s="74"/>
      <c r="D21" s="74"/>
      <c r="E21" s="74"/>
      <c r="F21" s="74"/>
      <c r="G21" s="74"/>
      <c r="H21" s="74"/>
      <c r="I21" s="78"/>
    </row>
    <row r="22" spans="1:9" ht="12.75" customHeight="1" x14ac:dyDescent="0.2">
      <c r="A22" s="792"/>
      <c r="B22" s="270" t="s">
        <v>79</v>
      </c>
      <c r="C22" s="74"/>
      <c r="D22" s="74"/>
      <c r="E22" s="74"/>
      <c r="F22" s="74"/>
      <c r="G22" s="74"/>
      <c r="H22" s="74"/>
      <c r="I22" s="78"/>
    </row>
    <row r="23" spans="1:9" ht="12.75" customHeight="1" x14ac:dyDescent="0.2">
      <c r="A23" s="792"/>
      <c r="B23" s="271" t="s">
        <v>80</v>
      </c>
      <c r="C23" s="74"/>
      <c r="D23" s="74"/>
      <c r="E23" s="74"/>
      <c r="F23" s="74"/>
      <c r="G23" s="74"/>
      <c r="H23" s="74"/>
      <c r="I23" s="78"/>
    </row>
    <row r="24" spans="1:9" ht="12.75" customHeight="1" x14ac:dyDescent="0.2">
      <c r="A24" s="792"/>
      <c r="B24" s="270" t="s">
        <v>81</v>
      </c>
      <c r="C24" s="74"/>
      <c r="D24" s="74"/>
      <c r="E24" s="74"/>
      <c r="F24" s="74"/>
      <c r="G24" s="74"/>
      <c r="H24" s="74"/>
      <c r="I24" s="78"/>
    </row>
    <row r="25" spans="1:9" ht="12.75" customHeight="1" thickBot="1" x14ac:dyDescent="0.25">
      <c r="A25" s="788" t="s">
        <v>77</v>
      </c>
      <c r="B25" s="789"/>
      <c r="C25" s="75"/>
      <c r="D25" s="75"/>
      <c r="E25" s="75"/>
      <c r="F25" s="75"/>
      <c r="G25" s="75"/>
      <c r="H25" s="75"/>
      <c r="I25" s="79"/>
    </row>
    <row r="26" spans="1:9" ht="12.75" customHeight="1" x14ac:dyDescent="0.2">
      <c r="A26" s="790" t="s">
        <v>82</v>
      </c>
      <c r="B26" s="791"/>
      <c r="C26" s="76"/>
      <c r="D26" s="76"/>
      <c r="E26" s="76"/>
      <c r="F26" s="76"/>
      <c r="G26" s="76"/>
      <c r="H26" s="76"/>
      <c r="I26" s="77"/>
    </row>
    <row r="27" spans="1:9" ht="12.75" customHeight="1" x14ac:dyDescent="0.2">
      <c r="A27" s="754" t="s">
        <v>72</v>
      </c>
      <c r="B27" s="787"/>
      <c r="C27" s="74"/>
      <c r="D27" s="74"/>
      <c r="E27" s="74"/>
      <c r="F27" s="74"/>
      <c r="G27" s="74"/>
      <c r="H27" s="74"/>
      <c r="I27" s="78"/>
    </row>
    <row r="28" spans="1:9" ht="12.75" customHeight="1" x14ac:dyDescent="0.2">
      <c r="A28" s="792" t="s">
        <v>74</v>
      </c>
      <c r="B28" s="270" t="s">
        <v>3</v>
      </c>
      <c r="C28" s="74"/>
      <c r="D28" s="74"/>
      <c r="E28" s="74"/>
      <c r="F28" s="74"/>
      <c r="G28" s="74"/>
      <c r="H28" s="74"/>
      <c r="I28" s="78"/>
    </row>
    <row r="29" spans="1:9" ht="12.75" customHeight="1" x14ac:dyDescent="0.2">
      <c r="A29" s="792"/>
      <c r="B29" s="270" t="s">
        <v>78</v>
      </c>
      <c r="C29" s="74"/>
      <c r="D29" s="74"/>
      <c r="E29" s="74"/>
      <c r="F29" s="74"/>
      <c r="G29" s="74"/>
      <c r="H29" s="74"/>
      <c r="I29" s="78"/>
    </row>
    <row r="30" spans="1:9" ht="12.75" customHeight="1" x14ac:dyDescent="0.2">
      <c r="A30" s="792"/>
      <c r="B30" s="270" t="s">
        <v>79</v>
      </c>
      <c r="C30" s="74"/>
      <c r="D30" s="74"/>
      <c r="E30" s="74"/>
      <c r="F30" s="74"/>
      <c r="G30" s="74"/>
      <c r="H30" s="74"/>
      <c r="I30" s="78"/>
    </row>
    <row r="31" spans="1:9" ht="12.75" customHeight="1" x14ac:dyDescent="0.2">
      <c r="A31" s="792"/>
      <c r="B31" s="271" t="s">
        <v>80</v>
      </c>
      <c r="C31" s="74"/>
      <c r="D31" s="74"/>
      <c r="E31" s="74"/>
      <c r="F31" s="74"/>
      <c r="G31" s="74"/>
      <c r="H31" s="74"/>
      <c r="I31" s="78"/>
    </row>
    <row r="32" spans="1:9" ht="12.75" customHeight="1" x14ac:dyDescent="0.2">
      <c r="A32" s="792"/>
      <c r="B32" s="270" t="s">
        <v>81</v>
      </c>
      <c r="C32" s="74"/>
      <c r="D32" s="74"/>
      <c r="E32" s="74"/>
      <c r="F32" s="74"/>
      <c r="G32" s="74"/>
      <c r="H32" s="74"/>
      <c r="I32" s="78"/>
    </row>
    <row r="33" spans="1:9" ht="12.75" customHeight="1" thickBot="1" x14ac:dyDescent="0.25">
      <c r="A33" s="788" t="s">
        <v>77</v>
      </c>
      <c r="B33" s="789"/>
      <c r="C33" s="75"/>
      <c r="D33" s="75"/>
      <c r="E33" s="75"/>
      <c r="F33" s="75"/>
      <c r="G33" s="75"/>
      <c r="H33" s="75"/>
      <c r="I33" s="79"/>
    </row>
    <row r="34" spans="1:9" ht="12.75" customHeight="1" x14ac:dyDescent="0.2">
      <c r="A34" s="790" t="s">
        <v>82</v>
      </c>
      <c r="B34" s="791"/>
      <c r="C34" s="76"/>
      <c r="D34" s="76"/>
      <c r="E34" s="76"/>
      <c r="F34" s="76"/>
      <c r="G34" s="76"/>
      <c r="H34" s="76"/>
      <c r="I34" s="77"/>
    </row>
    <row r="35" spans="1:9" ht="12.75" customHeight="1" x14ac:dyDescent="0.2">
      <c r="A35" s="754" t="s">
        <v>72</v>
      </c>
      <c r="B35" s="787"/>
      <c r="C35" s="74"/>
      <c r="D35" s="74"/>
      <c r="E35" s="74"/>
      <c r="F35" s="74"/>
      <c r="G35" s="74"/>
      <c r="H35" s="74"/>
      <c r="I35" s="78"/>
    </row>
    <row r="36" spans="1:9" ht="12.75" customHeight="1" x14ac:dyDescent="0.2">
      <c r="A36" s="792" t="s">
        <v>74</v>
      </c>
      <c r="B36" s="270" t="s">
        <v>3</v>
      </c>
      <c r="C36" s="74"/>
      <c r="D36" s="74"/>
      <c r="E36" s="74"/>
      <c r="F36" s="74"/>
      <c r="G36" s="74"/>
      <c r="H36" s="74"/>
      <c r="I36" s="78"/>
    </row>
    <row r="37" spans="1:9" ht="12.75" customHeight="1" x14ac:dyDescent="0.2">
      <c r="A37" s="792"/>
      <c r="B37" s="270" t="s">
        <v>78</v>
      </c>
      <c r="C37" s="74"/>
      <c r="D37" s="74"/>
      <c r="E37" s="74"/>
      <c r="F37" s="74"/>
      <c r="G37" s="74"/>
      <c r="H37" s="74"/>
      <c r="I37" s="78"/>
    </row>
    <row r="38" spans="1:9" ht="12.75" customHeight="1" x14ac:dyDescent="0.2">
      <c r="A38" s="792"/>
      <c r="B38" s="270" t="s">
        <v>79</v>
      </c>
      <c r="C38" s="74"/>
      <c r="D38" s="74"/>
      <c r="E38" s="74"/>
      <c r="F38" s="74"/>
      <c r="G38" s="74"/>
      <c r="H38" s="74"/>
      <c r="I38" s="78"/>
    </row>
    <row r="39" spans="1:9" ht="12.75" customHeight="1" x14ac:dyDescent="0.2">
      <c r="A39" s="792"/>
      <c r="B39" s="271" t="s">
        <v>80</v>
      </c>
      <c r="C39" s="74"/>
      <c r="D39" s="74"/>
      <c r="E39" s="74"/>
      <c r="F39" s="74"/>
      <c r="G39" s="74"/>
      <c r="H39" s="74"/>
      <c r="I39" s="78"/>
    </row>
    <row r="40" spans="1:9" ht="12.75" customHeight="1" x14ac:dyDescent="0.2">
      <c r="A40" s="792"/>
      <c r="B40" s="270" t="s">
        <v>81</v>
      </c>
      <c r="C40" s="74"/>
      <c r="D40" s="74"/>
      <c r="E40" s="74"/>
      <c r="F40" s="74"/>
      <c r="G40" s="74"/>
      <c r="H40" s="74"/>
      <c r="I40" s="78"/>
    </row>
    <row r="41" spans="1:9" ht="12.75" customHeight="1" thickBot="1" x14ac:dyDescent="0.25">
      <c r="A41" s="788" t="s">
        <v>77</v>
      </c>
      <c r="B41" s="789"/>
      <c r="C41" s="75"/>
      <c r="D41" s="75"/>
      <c r="E41" s="75"/>
      <c r="F41" s="75"/>
      <c r="G41" s="75"/>
      <c r="H41" s="75"/>
      <c r="I41" s="79"/>
    </row>
    <row r="42" spans="1:9" ht="12.75" customHeight="1" x14ac:dyDescent="0.2"/>
    <row r="43" spans="1:9" ht="12.75" customHeight="1" x14ac:dyDescent="0.2">
      <c r="A43" s="4"/>
      <c r="B43" s="4"/>
      <c r="C43" s="4"/>
      <c r="D43" s="4"/>
      <c r="E43" s="4"/>
      <c r="F43" s="4"/>
      <c r="G43" s="4"/>
      <c r="H43" s="4"/>
      <c r="I43" s="4"/>
    </row>
    <row r="44" spans="1:9" ht="12.75" customHeight="1" x14ac:dyDescent="0.2">
      <c r="A44" s="4"/>
      <c r="B44" s="4"/>
      <c r="C44" s="4"/>
      <c r="D44" s="4"/>
      <c r="E44" s="4"/>
      <c r="F44" s="4"/>
      <c r="G44" s="4"/>
      <c r="H44" s="4"/>
      <c r="I44" s="4"/>
    </row>
    <row r="45" spans="1:9" ht="12.75" customHeight="1" x14ac:dyDescent="0.2">
      <c r="A45" s="4"/>
      <c r="B45" s="4"/>
      <c r="C45" s="4"/>
      <c r="D45" s="4"/>
      <c r="E45" s="4"/>
      <c r="F45" s="4"/>
      <c r="G45" s="4"/>
      <c r="H45" s="4"/>
      <c r="I45" s="4"/>
    </row>
    <row r="46" spans="1:9" ht="12.75" customHeight="1" x14ac:dyDescent="0.2">
      <c r="A46" s="4"/>
      <c r="B46" s="4"/>
      <c r="C46" s="4"/>
      <c r="D46" s="4"/>
      <c r="E46" s="4"/>
      <c r="F46" s="4"/>
      <c r="G46" s="4"/>
      <c r="H46" s="4"/>
      <c r="I46" s="4"/>
    </row>
    <row r="47" spans="1:9" ht="12.75" customHeight="1" x14ac:dyDescent="0.2"/>
    <row r="48" spans="1:9" ht="12.75" customHeight="1" x14ac:dyDescent="0.2">
      <c r="F48" s="31"/>
    </row>
    <row r="49" spans="1:9" ht="12.75" customHeight="1" x14ac:dyDescent="0.2">
      <c r="A49" s="4"/>
      <c r="B49" s="4"/>
      <c r="C49" s="4"/>
      <c r="D49" s="4"/>
      <c r="E49" s="4"/>
      <c r="F49" s="4"/>
      <c r="G49" s="4"/>
      <c r="H49" s="4"/>
      <c r="I49" s="4"/>
    </row>
    <row r="50" spans="1:9" x14ac:dyDescent="0.2">
      <c r="A50" s="4"/>
      <c r="B50" s="4"/>
      <c r="C50" s="4"/>
      <c r="D50" s="4"/>
      <c r="E50" s="4"/>
      <c r="F50" s="4"/>
      <c r="G50" s="4"/>
      <c r="H50" s="4"/>
      <c r="I50" s="4"/>
    </row>
    <row r="51" spans="1:9" ht="13.5" thickBot="1" x14ac:dyDescent="0.25">
      <c r="A51" s="4"/>
      <c r="B51" s="4"/>
      <c r="C51" s="4"/>
      <c r="D51" s="4"/>
      <c r="E51" s="4"/>
      <c r="F51" s="4"/>
      <c r="G51" s="4"/>
      <c r="H51" s="4"/>
      <c r="I51" s="4"/>
    </row>
    <row r="52" spans="1:9" x14ac:dyDescent="0.2">
      <c r="A52" s="717" t="s">
        <v>603</v>
      </c>
      <c r="B52" s="718"/>
      <c r="C52" s="718"/>
      <c r="D52" s="718"/>
      <c r="E52" s="718"/>
      <c r="F52" s="718"/>
      <c r="G52" s="718"/>
      <c r="H52" s="718"/>
      <c r="I52" s="719"/>
    </row>
    <row r="53" spans="1:9" ht="14.25" x14ac:dyDescent="0.25">
      <c r="A53" s="59" t="s">
        <v>534</v>
      </c>
      <c r="B53" s="60" t="s">
        <v>535</v>
      </c>
      <c r="C53" s="60" t="s">
        <v>2</v>
      </c>
      <c r="D53" s="60" t="s">
        <v>0</v>
      </c>
      <c r="E53" s="60" t="s">
        <v>3</v>
      </c>
      <c r="F53" s="60" t="s">
        <v>1</v>
      </c>
      <c r="G53" s="60" t="s">
        <v>51</v>
      </c>
      <c r="H53" s="60" t="s">
        <v>50</v>
      </c>
      <c r="I53" s="61" t="s">
        <v>536</v>
      </c>
    </row>
    <row r="54" spans="1:9" x14ac:dyDescent="0.2">
      <c r="A54" s="756">
        <f>'4.0 REFERENCES &amp; CALCS'!A234</f>
        <v>0</v>
      </c>
      <c r="B54" s="748">
        <f>'4.0 REFERENCES &amp; CALCS'!B234</f>
        <v>0</v>
      </c>
      <c r="C54" s="748">
        <f>'4.0 REFERENCES &amp; CALCS'!C234</f>
        <v>0</v>
      </c>
      <c r="D54" s="748">
        <f>'4.0 REFERENCES &amp; CALCS'!D234</f>
        <v>0</v>
      </c>
      <c r="E54" s="748">
        <f>'4.0 REFERENCES &amp; CALCS'!E234</f>
        <v>0</v>
      </c>
      <c r="F54" s="748">
        <f>'4.0 REFERENCES &amp; CALCS'!F234</f>
        <v>0</v>
      </c>
      <c r="G54" s="748">
        <f>'4.0 REFERENCES &amp; CALCS'!G234</f>
        <v>0</v>
      </c>
      <c r="H54" s="748">
        <f>'4.0 REFERENCES &amp; CALCS'!H234</f>
        <v>0</v>
      </c>
      <c r="I54" s="750" t="str">
        <f>'4.0 REFERENCES &amp; CALCS'!I234</f>
        <v>-</v>
      </c>
    </row>
    <row r="55" spans="1:9" ht="13.5" thickBot="1" x14ac:dyDescent="0.25">
      <c r="A55" s="757"/>
      <c r="B55" s="749"/>
      <c r="C55" s="749"/>
      <c r="D55" s="749"/>
      <c r="E55" s="749"/>
      <c r="F55" s="749"/>
      <c r="G55" s="749"/>
      <c r="H55" s="749"/>
      <c r="I55" s="751"/>
    </row>
  </sheetData>
  <sheetProtection password="9CCF" sheet="1" objects="1" scenarios="1"/>
  <mergeCells count="63">
    <mergeCell ref="F54:F55"/>
    <mergeCell ref="G54:G55"/>
    <mergeCell ref="H54:H55"/>
    <mergeCell ref="I54:I55"/>
    <mergeCell ref="A54:A55"/>
    <mergeCell ref="B54:B55"/>
    <mergeCell ref="C54:C55"/>
    <mergeCell ref="D54:D55"/>
    <mergeCell ref="E54:E55"/>
    <mergeCell ref="C1:G2"/>
    <mergeCell ref="A5:E5"/>
    <mergeCell ref="F5:G5"/>
    <mergeCell ref="H5:I5"/>
    <mergeCell ref="C3:G3"/>
    <mergeCell ref="A4:E4"/>
    <mergeCell ref="F4:G4"/>
    <mergeCell ref="H4:I4"/>
    <mergeCell ref="H1:I3"/>
    <mergeCell ref="A6:I6"/>
    <mergeCell ref="A7:A8"/>
    <mergeCell ref="B7:C8"/>
    <mergeCell ref="D7:D8"/>
    <mergeCell ref="E7:E8"/>
    <mergeCell ref="F7:G8"/>
    <mergeCell ref="H7:I8"/>
    <mergeCell ref="H9:I10"/>
    <mergeCell ref="B11:C12"/>
    <mergeCell ref="D11:D12"/>
    <mergeCell ref="E11:E12"/>
    <mergeCell ref="F11:G12"/>
    <mergeCell ref="H11:I12"/>
    <mergeCell ref="D9:D10"/>
    <mergeCell ref="E9:E10"/>
    <mergeCell ref="F9:G10"/>
    <mergeCell ref="A41:B41"/>
    <mergeCell ref="A17:I17"/>
    <mergeCell ref="H13:I14"/>
    <mergeCell ref="B15:C16"/>
    <mergeCell ref="D15:D16"/>
    <mergeCell ref="E15:E16"/>
    <mergeCell ref="F15:G16"/>
    <mergeCell ref="H15:I16"/>
    <mergeCell ref="D13:D14"/>
    <mergeCell ref="E13:E14"/>
    <mergeCell ref="F13:G14"/>
    <mergeCell ref="A15:A16"/>
    <mergeCell ref="A13:A14"/>
    <mergeCell ref="A11:A12"/>
    <mergeCell ref="A9:A10"/>
    <mergeCell ref="B9:C10"/>
    <mergeCell ref="B13:C14"/>
    <mergeCell ref="A52:I52"/>
    <mergeCell ref="A18:B18"/>
    <mergeCell ref="A19:B19"/>
    <mergeCell ref="A25:B25"/>
    <mergeCell ref="A26:B26"/>
    <mergeCell ref="A27:B27"/>
    <mergeCell ref="A28:A32"/>
    <mergeCell ref="A20:A24"/>
    <mergeCell ref="A33:B33"/>
    <mergeCell ref="A34:B34"/>
    <mergeCell ref="A35:B35"/>
    <mergeCell ref="A36:A40"/>
  </mergeCells>
  <dataValidations count="2">
    <dataValidation type="decimal" allowBlank="1" showInputMessage="1" showErrorMessage="1" error="Please enter a number between 0 and 8,760." sqref="H9:I16">
      <formula1>0</formula1>
      <formula2>8760</formula2>
    </dataValidation>
    <dataValidation type="decimal" allowBlank="1" showInputMessage="1" showErrorMessage="1" error="Please enter a value between 0 and 8760." sqref="C19:I19 C27:I27 C35:I35">
      <formula1>0</formula1>
      <formula2>8760</formula2>
    </dataValidation>
  </dataValidations>
  <pageMargins left="0.45" right="0.45" top="0.2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C5C88324-E045-473C-86B4-B9EC7F4C6045}">
            <xm:f>'2.1 GENERATORS &amp; BOILERS'!$A$55=TRUE()</xm:f>
            <x14:dxf>
              <font>
                <color rgb="FFFF0000"/>
              </font>
            </x14:dxf>
          </x14:cfRule>
          <xm:sqref>A5:I5 A4 F4 H4</xm:sqref>
        </x14:conditionalFormatting>
      </x14:conditionalFormatting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I48"/>
  <sheetViews>
    <sheetView zoomScaleNormal="100" workbookViewId="0">
      <selection activeCell="F27" sqref="F27"/>
    </sheetView>
  </sheetViews>
  <sheetFormatPr defaultRowHeight="12.75" x14ac:dyDescent="0.2"/>
  <cols>
    <col min="1" max="9" width="10.85546875" style="54" customWidth="1"/>
    <col min="10" max="16384" width="9.140625" style="8"/>
  </cols>
  <sheetData>
    <row r="1" spans="1:9" ht="12.75" customHeight="1" x14ac:dyDescent="0.2">
      <c r="A1" s="31"/>
      <c r="B1" s="31"/>
      <c r="C1" s="778" t="s">
        <v>538</v>
      </c>
      <c r="D1" s="778"/>
      <c r="E1" s="778"/>
      <c r="F1" s="778"/>
      <c r="G1" s="778"/>
      <c r="H1" s="565">
        <f>README!H1</f>
        <v>2020</v>
      </c>
      <c r="I1" s="565"/>
    </row>
    <row r="2" spans="1:9" ht="12.75" customHeight="1" x14ac:dyDescent="0.2">
      <c r="A2" s="31"/>
      <c r="B2" s="31"/>
      <c r="C2" s="778"/>
      <c r="D2" s="778"/>
      <c r="E2" s="778"/>
      <c r="F2" s="778"/>
      <c r="G2" s="778"/>
      <c r="H2" s="565"/>
      <c r="I2" s="565"/>
    </row>
    <row r="3" spans="1:9" ht="12.75" customHeight="1" thickBot="1" x14ac:dyDescent="0.25">
      <c r="A3" s="31"/>
      <c r="B3" s="31"/>
      <c r="C3" s="822" t="str">
        <f>'1.0 GENERAL FACILITY INFO'!C3:G3</f>
        <v>ANNUAL EMISSIONS INVENTORY QUESTIONNAIRE - Version 1.6</v>
      </c>
      <c r="D3" s="822"/>
      <c r="E3" s="822"/>
      <c r="F3" s="822"/>
      <c r="G3" s="822"/>
      <c r="H3" s="565"/>
      <c r="I3" s="565"/>
    </row>
    <row r="4" spans="1:9" ht="12.75" customHeight="1" x14ac:dyDescent="0.2">
      <c r="A4" s="702" t="s">
        <v>40</v>
      </c>
      <c r="B4" s="703"/>
      <c r="C4" s="703"/>
      <c r="D4" s="703"/>
      <c r="E4" s="704"/>
      <c r="F4" s="705" t="s">
        <v>38</v>
      </c>
      <c r="G4" s="704"/>
      <c r="H4" s="705" t="s">
        <v>39</v>
      </c>
      <c r="I4" s="711"/>
    </row>
    <row r="5" spans="1:9" ht="12.75" customHeight="1" thickBot="1" x14ac:dyDescent="0.25">
      <c r="A5" s="692">
        <f>'1.0 GENERAL FACILITY INFO'!$A$5</f>
        <v>0</v>
      </c>
      <c r="B5" s="693"/>
      <c r="C5" s="693"/>
      <c r="D5" s="693"/>
      <c r="E5" s="694"/>
      <c r="F5" s="697">
        <f>'1.0 GENERAL FACILITY INFO'!$F$5</f>
        <v>0</v>
      </c>
      <c r="G5" s="694"/>
      <c r="H5" s="697">
        <f>'1.0 GENERAL FACILITY INFO'!$H$5</f>
        <v>0</v>
      </c>
      <c r="I5" s="712"/>
    </row>
    <row r="6" spans="1:9" ht="12.75" customHeight="1" x14ac:dyDescent="0.2">
      <c r="A6" s="717" t="s">
        <v>71</v>
      </c>
      <c r="B6" s="718"/>
      <c r="C6" s="718"/>
      <c r="D6" s="718"/>
      <c r="E6" s="718"/>
      <c r="F6" s="718"/>
      <c r="G6" s="718"/>
      <c r="H6" s="718"/>
      <c r="I6" s="719"/>
    </row>
    <row r="7" spans="1:9" ht="12.75" customHeight="1" x14ac:dyDescent="0.2">
      <c r="A7" s="826" t="s">
        <v>185</v>
      </c>
      <c r="B7" s="827"/>
      <c r="C7" s="753" t="s">
        <v>174</v>
      </c>
      <c r="D7" s="827" t="s">
        <v>5</v>
      </c>
      <c r="E7" s="753" t="s">
        <v>186</v>
      </c>
      <c r="F7" s="753" t="s">
        <v>251</v>
      </c>
      <c r="G7" s="753"/>
      <c r="H7" s="753" t="s">
        <v>187</v>
      </c>
      <c r="I7" s="825"/>
    </row>
    <row r="8" spans="1:9" ht="12.75" customHeight="1" x14ac:dyDescent="0.2">
      <c r="A8" s="826"/>
      <c r="B8" s="827"/>
      <c r="C8" s="753"/>
      <c r="D8" s="827"/>
      <c r="E8" s="753"/>
      <c r="F8" s="753"/>
      <c r="G8" s="753"/>
      <c r="H8" s="753"/>
      <c r="I8" s="825"/>
    </row>
    <row r="9" spans="1:9" ht="12.75" customHeight="1" x14ac:dyDescent="0.2">
      <c r="A9" s="803"/>
      <c r="B9" s="804"/>
      <c r="C9" s="766"/>
      <c r="D9" s="766"/>
      <c r="E9" s="808"/>
      <c r="F9" s="769"/>
      <c r="G9" s="810"/>
      <c r="H9" s="815"/>
      <c r="I9" s="816"/>
    </row>
    <row r="10" spans="1:9" ht="12.75" customHeight="1" x14ac:dyDescent="0.2">
      <c r="A10" s="819"/>
      <c r="B10" s="820"/>
      <c r="C10" s="821"/>
      <c r="D10" s="821"/>
      <c r="E10" s="812"/>
      <c r="F10" s="813"/>
      <c r="G10" s="814"/>
      <c r="H10" s="817"/>
      <c r="I10" s="818"/>
    </row>
    <row r="11" spans="1:9" ht="12.75" customHeight="1" x14ac:dyDescent="0.2">
      <c r="A11" s="803"/>
      <c r="B11" s="804"/>
      <c r="C11" s="766"/>
      <c r="D11" s="766"/>
      <c r="E11" s="808"/>
      <c r="F11" s="769"/>
      <c r="G11" s="810"/>
      <c r="H11" s="815"/>
      <c r="I11" s="816"/>
    </row>
    <row r="12" spans="1:9" ht="12.75" customHeight="1" x14ac:dyDescent="0.2">
      <c r="A12" s="819"/>
      <c r="B12" s="820"/>
      <c r="C12" s="821"/>
      <c r="D12" s="821"/>
      <c r="E12" s="812"/>
      <c r="F12" s="813"/>
      <c r="G12" s="814"/>
      <c r="H12" s="817"/>
      <c r="I12" s="818"/>
    </row>
    <row r="13" spans="1:9" ht="12.75" customHeight="1" x14ac:dyDescent="0.2">
      <c r="A13" s="803"/>
      <c r="B13" s="804"/>
      <c r="C13" s="766"/>
      <c r="D13" s="766"/>
      <c r="E13" s="808"/>
      <c r="F13" s="769"/>
      <c r="G13" s="810"/>
      <c r="H13" s="815"/>
      <c r="I13" s="816"/>
    </row>
    <row r="14" spans="1:9" ht="12.75" customHeight="1" x14ac:dyDescent="0.2">
      <c r="A14" s="819"/>
      <c r="B14" s="820"/>
      <c r="C14" s="821"/>
      <c r="D14" s="821"/>
      <c r="E14" s="812"/>
      <c r="F14" s="813"/>
      <c r="G14" s="814"/>
      <c r="H14" s="817"/>
      <c r="I14" s="818"/>
    </row>
    <row r="15" spans="1:9" ht="12.75" customHeight="1" x14ac:dyDescent="0.2">
      <c r="A15" s="803"/>
      <c r="B15" s="804"/>
      <c r="C15" s="766"/>
      <c r="D15" s="766"/>
      <c r="E15" s="808"/>
      <c r="F15" s="769"/>
      <c r="G15" s="810"/>
      <c r="H15" s="815"/>
      <c r="I15" s="816"/>
    </row>
    <row r="16" spans="1:9" ht="12.75" customHeight="1" thickBot="1" x14ac:dyDescent="0.25">
      <c r="A16" s="805"/>
      <c r="B16" s="806"/>
      <c r="C16" s="807"/>
      <c r="D16" s="807"/>
      <c r="E16" s="809"/>
      <c r="F16" s="772"/>
      <c r="G16" s="811"/>
      <c r="H16" s="823"/>
      <c r="I16" s="824"/>
    </row>
    <row r="17" spans="1:7" ht="12.75" customHeight="1" x14ac:dyDescent="0.2"/>
    <row r="18" spans="1:7" ht="12.75" customHeight="1" x14ac:dyDescent="0.2">
      <c r="A18" s="64"/>
      <c r="B18" s="63"/>
      <c r="C18" s="63"/>
      <c r="D18" s="63"/>
      <c r="E18" s="63"/>
      <c r="F18" s="63"/>
      <c r="G18" s="63"/>
    </row>
    <row r="19" spans="1:7" ht="12.75" customHeight="1" x14ac:dyDescent="0.2">
      <c r="A19" s="64"/>
      <c r="B19" s="65"/>
      <c r="C19" s="65"/>
      <c r="D19" s="65"/>
      <c r="E19" s="65"/>
      <c r="F19" s="65"/>
      <c r="G19" s="66"/>
    </row>
    <row r="20" spans="1:7" ht="12.75" customHeight="1" x14ac:dyDescent="0.2">
      <c r="B20" s="67"/>
      <c r="C20" s="67"/>
      <c r="D20" s="67"/>
      <c r="E20" s="67"/>
      <c r="F20" s="67"/>
      <c r="G20" s="68"/>
    </row>
    <row r="21" spans="1:7" ht="12.75" customHeight="1" x14ac:dyDescent="0.2"/>
    <row r="22" spans="1:7" ht="12.75" customHeight="1" x14ac:dyDescent="0.2"/>
    <row r="23" spans="1:7" ht="12.75" customHeight="1" x14ac:dyDescent="0.2">
      <c r="A23" s="69"/>
    </row>
    <row r="24" spans="1:7" ht="12.75" customHeight="1" x14ac:dyDescent="0.2">
      <c r="A24" s="69"/>
    </row>
    <row r="25" spans="1:7" ht="12.75" customHeight="1" x14ac:dyDescent="0.2">
      <c r="A25" s="69"/>
    </row>
    <row r="26" spans="1:7" ht="12.75" customHeight="1" x14ac:dyDescent="0.2">
      <c r="A26" s="69"/>
    </row>
    <row r="27" spans="1:7" ht="12.75" customHeight="1" x14ac:dyDescent="0.2"/>
    <row r="28" spans="1:7" ht="12.75" customHeight="1" x14ac:dyDescent="0.2"/>
    <row r="29" spans="1:7" ht="12.75" customHeight="1" x14ac:dyDescent="0.2"/>
    <row r="30" spans="1:7" ht="12.75" customHeight="1" x14ac:dyDescent="0.2"/>
    <row r="31" spans="1:7" ht="12.75" customHeight="1" x14ac:dyDescent="0.2"/>
    <row r="32" spans="1:7" ht="12.75" customHeight="1" x14ac:dyDescent="0.2"/>
    <row r="33" spans="1:9" ht="12.75" customHeight="1" x14ac:dyDescent="0.2"/>
    <row r="34" spans="1:9" ht="12.75" customHeight="1" x14ac:dyDescent="0.2"/>
    <row r="35" spans="1:9" ht="12.75" customHeight="1" x14ac:dyDescent="0.2"/>
    <row r="36" spans="1:9" ht="12.75" customHeight="1" x14ac:dyDescent="0.2"/>
    <row r="37" spans="1:9" ht="12.75" customHeight="1" x14ac:dyDescent="0.2"/>
    <row r="38" spans="1:9" ht="12.75" customHeight="1" x14ac:dyDescent="0.2"/>
    <row r="39" spans="1:9" ht="12.75" customHeight="1" x14ac:dyDescent="0.2"/>
    <row r="40" spans="1:9" ht="12.75" customHeight="1" x14ac:dyDescent="0.2"/>
    <row r="41" spans="1:9" ht="12.75" customHeight="1" x14ac:dyDescent="0.2"/>
    <row r="42" spans="1:9" ht="12.75" customHeight="1" x14ac:dyDescent="0.2"/>
    <row r="43" spans="1:9" ht="12.75" customHeight="1" x14ac:dyDescent="0.2"/>
    <row r="44" spans="1:9" ht="12.75" customHeight="1" thickBot="1" x14ac:dyDescent="0.25"/>
    <row r="45" spans="1:9" ht="12.75" customHeight="1" x14ac:dyDescent="0.2">
      <c r="A45" s="706" t="s">
        <v>602</v>
      </c>
      <c r="B45" s="707"/>
      <c r="C45" s="707"/>
      <c r="D45" s="707"/>
      <c r="E45" s="707"/>
      <c r="F45" s="707"/>
      <c r="G45" s="707"/>
      <c r="H45" s="707"/>
      <c r="I45" s="708"/>
    </row>
    <row r="46" spans="1:9" ht="14.25" x14ac:dyDescent="0.25">
      <c r="A46" s="59" t="s">
        <v>534</v>
      </c>
      <c r="B46" s="60" t="s">
        <v>535</v>
      </c>
      <c r="C46" s="60" t="s">
        <v>2</v>
      </c>
      <c r="D46" s="60" t="s">
        <v>0</v>
      </c>
      <c r="E46" s="60" t="s">
        <v>3</v>
      </c>
      <c r="F46" s="60" t="s">
        <v>1</v>
      </c>
      <c r="G46" s="60" t="s">
        <v>51</v>
      </c>
      <c r="H46" s="60" t="s">
        <v>50</v>
      </c>
      <c r="I46" s="61" t="s">
        <v>536</v>
      </c>
    </row>
    <row r="47" spans="1:9" x14ac:dyDescent="0.2">
      <c r="A47" s="756">
        <f>'4.0 REFERENCES &amp; CALCS'!A272</f>
        <v>0</v>
      </c>
      <c r="B47" s="748">
        <f>'4.0 REFERENCES &amp; CALCS'!B272</f>
        <v>0</v>
      </c>
      <c r="C47" s="748">
        <f>'4.0 REFERENCES &amp; CALCS'!C272</f>
        <v>0</v>
      </c>
      <c r="D47" s="748">
        <f>'4.0 REFERENCES &amp; CALCS'!D272</f>
        <v>0</v>
      </c>
      <c r="E47" s="748">
        <f>'4.0 REFERENCES &amp; CALCS'!E272</f>
        <v>0</v>
      </c>
      <c r="F47" s="748">
        <f>'4.0 REFERENCES &amp; CALCS'!F272</f>
        <v>0</v>
      </c>
      <c r="G47" s="748">
        <f>'4.0 REFERENCES &amp; CALCS'!G272</f>
        <v>0</v>
      </c>
      <c r="H47" s="748" t="str">
        <f>'4.0 REFERENCES &amp; CALCS'!H272</f>
        <v>-</v>
      </c>
      <c r="I47" s="750" t="str">
        <f>'4.0 REFERENCES &amp; CALCS'!I272</f>
        <v>-</v>
      </c>
    </row>
    <row r="48" spans="1:9" ht="13.5" thickBot="1" x14ac:dyDescent="0.25">
      <c r="A48" s="757"/>
      <c r="B48" s="749"/>
      <c r="C48" s="749"/>
      <c r="D48" s="749"/>
      <c r="E48" s="749"/>
      <c r="F48" s="749"/>
      <c r="G48" s="749"/>
      <c r="H48" s="749"/>
      <c r="I48" s="751"/>
    </row>
  </sheetData>
  <sheetProtection password="9CCF" sheet="1" objects="1" scenarios="1"/>
  <mergeCells count="50">
    <mergeCell ref="H47:H48"/>
    <mergeCell ref="I47:I48"/>
    <mergeCell ref="A45:I45"/>
    <mergeCell ref="A47:A48"/>
    <mergeCell ref="B47:B48"/>
    <mergeCell ref="C47:C48"/>
    <mergeCell ref="D47:D48"/>
    <mergeCell ref="E47:E48"/>
    <mergeCell ref="F47:F48"/>
    <mergeCell ref="G47:G48"/>
    <mergeCell ref="H15:I16"/>
    <mergeCell ref="H7:I8"/>
    <mergeCell ref="A9:B10"/>
    <mergeCell ref="C9:C10"/>
    <mergeCell ref="A7:B8"/>
    <mergeCell ref="C7:C8"/>
    <mergeCell ref="D7:D8"/>
    <mergeCell ref="E7:E8"/>
    <mergeCell ref="F7:G8"/>
    <mergeCell ref="D9:D10"/>
    <mergeCell ref="E9:E10"/>
    <mergeCell ref="F9:G10"/>
    <mergeCell ref="H9:I10"/>
    <mergeCell ref="A11:B12"/>
    <mergeCell ref="C11:C12"/>
    <mergeCell ref="D11:D12"/>
    <mergeCell ref="H1:I3"/>
    <mergeCell ref="C3:G3"/>
    <mergeCell ref="A6:I6"/>
    <mergeCell ref="C1:G2"/>
    <mergeCell ref="A5:E5"/>
    <mergeCell ref="F5:G5"/>
    <mergeCell ref="H5:I5"/>
    <mergeCell ref="A4:E4"/>
    <mergeCell ref="F4:G4"/>
    <mergeCell ref="H4:I4"/>
    <mergeCell ref="E11:E12"/>
    <mergeCell ref="F11:G12"/>
    <mergeCell ref="H11:I12"/>
    <mergeCell ref="A13:B14"/>
    <mergeCell ref="C13:C14"/>
    <mergeCell ref="D13:D14"/>
    <mergeCell ref="E13:E14"/>
    <mergeCell ref="F13:G14"/>
    <mergeCell ref="H13:I14"/>
    <mergeCell ref="A15:B16"/>
    <mergeCell ref="C15:C16"/>
    <mergeCell ref="D15:D16"/>
    <mergeCell ref="E15:E16"/>
    <mergeCell ref="F15:G16"/>
  </mergeCells>
  <dataValidations count="1">
    <dataValidation type="decimal" allowBlank="1" showInputMessage="1" showErrorMessage="1" error="Please enter a number between 0 and 8,760." sqref="H9:I16">
      <formula1>0</formula1>
      <formula2>8760</formula2>
    </dataValidation>
  </dataValidations>
  <pageMargins left="0.45" right="0.45" top="0.2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2" id="{364211DB-FF3A-4C7F-9216-01B7A52738C3}">
            <xm:f>'2.1 GENERATORS &amp; BOILERS'!$A$55=TRUE()</xm:f>
            <x14:dxf>
              <font>
                <color rgb="FFFF0000"/>
              </font>
            </x14:dxf>
          </x14:cfRule>
          <xm:sqref>A5:I5 A4 F4 H4</xm:sqref>
        </x14:conditionalFormatting>
      </x14:conditionalFormatting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J54"/>
  <sheetViews>
    <sheetView zoomScaleNormal="100" workbookViewId="0">
      <selection activeCell="K12" sqref="K12"/>
    </sheetView>
  </sheetViews>
  <sheetFormatPr defaultRowHeight="12.75" x14ac:dyDescent="0.2"/>
  <cols>
    <col min="1" max="9" width="10.28515625" style="54" customWidth="1"/>
    <col min="10" max="16384" width="9.140625" style="4"/>
  </cols>
  <sheetData>
    <row r="1" spans="1:9" ht="12.75" customHeight="1" x14ac:dyDescent="0.2">
      <c r="A1" s="31"/>
      <c r="B1" s="31"/>
      <c r="C1" s="778" t="s">
        <v>669</v>
      </c>
      <c r="D1" s="778"/>
      <c r="E1" s="778"/>
      <c r="F1" s="778"/>
      <c r="G1" s="778"/>
      <c r="H1" s="565">
        <f>README!H1</f>
        <v>2020</v>
      </c>
      <c r="I1" s="565"/>
    </row>
    <row r="2" spans="1:9" ht="12.75" customHeight="1" x14ac:dyDescent="0.2">
      <c r="A2" s="31"/>
      <c r="B2" s="31"/>
      <c r="C2" s="778"/>
      <c r="D2" s="778"/>
      <c r="E2" s="778"/>
      <c r="F2" s="778"/>
      <c r="G2" s="778"/>
      <c r="H2" s="565"/>
      <c r="I2" s="565"/>
    </row>
    <row r="3" spans="1:9" ht="12.75" customHeight="1" thickBot="1" x14ac:dyDescent="0.25">
      <c r="A3" s="31"/>
      <c r="B3" s="31"/>
      <c r="C3" s="600" t="str">
        <f>'1.0 GENERAL FACILITY INFO'!C3:G3</f>
        <v>ANNUAL EMISSIONS INVENTORY QUESTIONNAIRE - Version 1.6</v>
      </c>
      <c r="D3" s="600"/>
      <c r="E3" s="600"/>
      <c r="F3" s="600"/>
      <c r="G3" s="600"/>
      <c r="H3" s="565"/>
      <c r="I3" s="565"/>
    </row>
    <row r="4" spans="1:9" ht="12.75" customHeight="1" x14ac:dyDescent="0.2">
      <c r="A4" s="702" t="s">
        <v>40</v>
      </c>
      <c r="B4" s="703"/>
      <c r="C4" s="703"/>
      <c r="D4" s="703"/>
      <c r="E4" s="704"/>
      <c r="F4" s="705" t="s">
        <v>38</v>
      </c>
      <c r="G4" s="704"/>
      <c r="H4" s="705" t="s">
        <v>39</v>
      </c>
      <c r="I4" s="711"/>
    </row>
    <row r="5" spans="1:9" ht="12.75" customHeight="1" thickBot="1" x14ac:dyDescent="0.25">
      <c r="A5" s="692">
        <f>'1.0 GENERAL FACILITY INFO'!$A$5</f>
        <v>0</v>
      </c>
      <c r="B5" s="693"/>
      <c r="C5" s="693"/>
      <c r="D5" s="693"/>
      <c r="E5" s="694"/>
      <c r="F5" s="697">
        <f>'1.0 GENERAL FACILITY INFO'!$F$5</f>
        <v>0</v>
      </c>
      <c r="G5" s="694"/>
      <c r="H5" s="697">
        <f>'1.0 GENERAL FACILITY INFO'!$H$5</f>
        <v>0</v>
      </c>
      <c r="I5" s="712"/>
    </row>
    <row r="6" spans="1:9" ht="12.75" customHeight="1" x14ac:dyDescent="0.2">
      <c r="A6" s="875" t="s">
        <v>651</v>
      </c>
      <c r="B6" s="876"/>
      <c r="C6" s="876"/>
      <c r="D6" s="876"/>
      <c r="E6" s="876"/>
      <c r="F6" s="876"/>
      <c r="G6" s="876"/>
      <c r="H6" s="876"/>
      <c r="I6" s="877"/>
    </row>
    <row r="7" spans="1:9" ht="12.75" customHeight="1" x14ac:dyDescent="0.2">
      <c r="A7" s="878" t="s">
        <v>222</v>
      </c>
      <c r="B7" s="879"/>
      <c r="C7" s="880"/>
      <c r="D7" s="881" t="s">
        <v>654</v>
      </c>
      <c r="E7" s="882"/>
      <c r="F7" s="883"/>
      <c r="G7" s="354" t="s">
        <v>177</v>
      </c>
      <c r="H7" s="881" t="s">
        <v>201</v>
      </c>
      <c r="I7" s="884"/>
    </row>
    <row r="8" spans="1:9" ht="12.75" customHeight="1" x14ac:dyDescent="0.2">
      <c r="A8" s="826" t="s">
        <v>646</v>
      </c>
      <c r="B8" s="827"/>
      <c r="C8" s="827"/>
      <c r="D8" s="769"/>
      <c r="E8" s="770"/>
      <c r="F8" s="810"/>
      <c r="G8" s="886"/>
      <c r="H8" s="784"/>
      <c r="I8" s="796"/>
    </row>
    <row r="9" spans="1:9" ht="12.75" customHeight="1" x14ac:dyDescent="0.2">
      <c r="A9" s="826"/>
      <c r="B9" s="827"/>
      <c r="C9" s="827"/>
      <c r="D9" s="813"/>
      <c r="E9" s="835"/>
      <c r="F9" s="814"/>
      <c r="G9" s="886"/>
      <c r="H9" s="784"/>
      <c r="I9" s="796"/>
    </row>
    <row r="10" spans="1:9" ht="12.75" customHeight="1" x14ac:dyDescent="0.2">
      <c r="A10" s="842" t="s">
        <v>245</v>
      </c>
      <c r="B10" s="843"/>
      <c r="C10" s="843"/>
      <c r="D10" s="844" t="s">
        <v>673</v>
      </c>
      <c r="E10" s="845"/>
      <c r="F10" s="846"/>
      <c r="G10" s="837" t="s">
        <v>177</v>
      </c>
      <c r="H10" s="838"/>
      <c r="I10" s="885"/>
    </row>
    <row r="11" spans="1:9" ht="12.75" customHeight="1" x14ac:dyDescent="0.2">
      <c r="A11" s="826" t="s">
        <v>242</v>
      </c>
      <c r="B11" s="827"/>
      <c r="C11" s="827"/>
      <c r="D11" s="834"/>
      <c r="E11" s="834"/>
      <c r="F11" s="834"/>
      <c r="G11" s="834"/>
      <c r="H11" s="834"/>
      <c r="I11" s="856"/>
    </row>
    <row r="12" spans="1:9" ht="12.75" customHeight="1" x14ac:dyDescent="0.2">
      <c r="A12" s="826"/>
      <c r="B12" s="827"/>
      <c r="C12" s="827"/>
      <c r="D12" s="834"/>
      <c r="E12" s="834"/>
      <c r="F12" s="834"/>
      <c r="G12" s="834"/>
      <c r="H12" s="834"/>
      <c r="I12" s="856"/>
    </row>
    <row r="13" spans="1:9" ht="12.75" customHeight="1" x14ac:dyDescent="0.2">
      <c r="A13" s="842" t="s">
        <v>245</v>
      </c>
      <c r="B13" s="843"/>
      <c r="C13" s="843"/>
      <c r="D13" s="889" t="s">
        <v>710</v>
      </c>
      <c r="E13" s="889"/>
      <c r="F13" s="889"/>
      <c r="G13" s="889"/>
      <c r="H13" s="889"/>
      <c r="I13" s="890"/>
    </row>
    <row r="14" spans="1:9" ht="12.75" customHeight="1" x14ac:dyDescent="0.2">
      <c r="A14" s="826" t="s">
        <v>243</v>
      </c>
      <c r="B14" s="827"/>
      <c r="C14" s="827"/>
      <c r="D14" s="891"/>
      <c r="E14" s="891"/>
      <c r="F14" s="891"/>
      <c r="G14" s="891"/>
      <c r="H14" s="891"/>
      <c r="I14" s="892"/>
    </row>
    <row r="15" spans="1:9" ht="12.75" customHeight="1" x14ac:dyDescent="0.2">
      <c r="A15" s="826"/>
      <c r="B15" s="827"/>
      <c r="C15" s="827"/>
      <c r="D15" s="891"/>
      <c r="E15" s="891"/>
      <c r="F15" s="891"/>
      <c r="G15" s="891"/>
      <c r="H15" s="891"/>
      <c r="I15" s="892"/>
    </row>
    <row r="16" spans="1:9" ht="12.75" customHeight="1" x14ac:dyDescent="0.2">
      <c r="A16" s="826" t="s">
        <v>650</v>
      </c>
      <c r="B16" s="827"/>
      <c r="C16" s="827"/>
      <c r="D16" s="840"/>
      <c r="E16" s="840"/>
      <c r="F16" s="840"/>
      <c r="G16" s="840"/>
      <c r="H16" s="840"/>
      <c r="I16" s="849"/>
    </row>
    <row r="17" spans="1:10" ht="12.75" customHeight="1" thickBot="1" x14ac:dyDescent="0.25">
      <c r="A17" s="847"/>
      <c r="B17" s="848"/>
      <c r="C17" s="848"/>
      <c r="D17" s="850"/>
      <c r="E17" s="850"/>
      <c r="F17" s="850"/>
      <c r="G17" s="850"/>
      <c r="H17" s="850"/>
      <c r="I17" s="851"/>
      <c r="J17" s="9"/>
    </row>
    <row r="18" spans="1:10" x14ac:dyDescent="0.2">
      <c r="A18" s="761" t="s">
        <v>652</v>
      </c>
      <c r="B18" s="762"/>
      <c r="C18" s="762"/>
      <c r="D18" s="762"/>
      <c r="E18" s="762"/>
      <c r="F18" s="762"/>
      <c r="G18" s="762"/>
      <c r="H18" s="762"/>
      <c r="I18" s="763"/>
      <c r="J18" s="9"/>
    </row>
    <row r="19" spans="1:10" ht="12.75" customHeight="1" x14ac:dyDescent="0.2">
      <c r="A19" s="887" t="s">
        <v>245</v>
      </c>
      <c r="B19" s="888"/>
      <c r="C19" s="837" t="s">
        <v>710</v>
      </c>
      <c r="D19" s="838"/>
      <c r="E19" s="839"/>
      <c r="F19" s="880" t="s">
        <v>245</v>
      </c>
      <c r="G19" s="888"/>
      <c r="H19" s="893" t="s">
        <v>710</v>
      </c>
      <c r="I19" s="894"/>
      <c r="J19" s="9"/>
    </row>
    <row r="20" spans="1:10" ht="12.75" customHeight="1" x14ac:dyDescent="0.2">
      <c r="A20" s="752" t="s">
        <v>247</v>
      </c>
      <c r="B20" s="753"/>
      <c r="C20" s="840"/>
      <c r="D20" s="840"/>
      <c r="E20" s="840"/>
      <c r="F20" s="753" t="s">
        <v>549</v>
      </c>
      <c r="G20" s="753"/>
      <c r="H20" s="834"/>
      <c r="I20" s="856"/>
      <c r="J20" s="476"/>
    </row>
    <row r="21" spans="1:10" s="213" customFormat="1" x14ac:dyDescent="0.2">
      <c r="A21" s="752"/>
      <c r="B21" s="753"/>
      <c r="C21" s="840"/>
      <c r="D21" s="840"/>
      <c r="E21" s="840"/>
      <c r="F21" s="753"/>
      <c r="G21" s="753"/>
      <c r="H21" s="834"/>
      <c r="I21" s="856"/>
      <c r="J21" s="476"/>
    </row>
    <row r="22" spans="1:10" ht="12.75" customHeight="1" x14ac:dyDescent="0.2">
      <c r="A22" s="752" t="s">
        <v>668</v>
      </c>
      <c r="B22" s="753"/>
      <c r="C22" s="840"/>
      <c r="D22" s="840"/>
      <c r="E22" s="840"/>
      <c r="F22" s="753" t="s">
        <v>665</v>
      </c>
      <c r="G22" s="753"/>
      <c r="H22" s="834"/>
      <c r="I22" s="856"/>
      <c r="J22" s="476"/>
    </row>
    <row r="23" spans="1:10" x14ac:dyDescent="0.2">
      <c r="A23" s="752"/>
      <c r="B23" s="753"/>
      <c r="C23" s="840"/>
      <c r="D23" s="840"/>
      <c r="E23" s="840"/>
      <c r="F23" s="753"/>
      <c r="G23" s="753"/>
      <c r="H23" s="834"/>
      <c r="I23" s="856"/>
      <c r="J23" s="476"/>
    </row>
    <row r="24" spans="1:10" x14ac:dyDescent="0.2">
      <c r="A24" s="852" t="s">
        <v>667</v>
      </c>
      <c r="B24" s="853"/>
      <c r="C24" s="840"/>
      <c r="D24" s="840"/>
      <c r="E24" s="840"/>
      <c r="F24" s="753" t="s">
        <v>666</v>
      </c>
      <c r="G24" s="753"/>
      <c r="H24" s="834"/>
      <c r="I24" s="856"/>
      <c r="J24" s="476"/>
    </row>
    <row r="25" spans="1:10" x14ac:dyDescent="0.2">
      <c r="A25" s="854"/>
      <c r="B25" s="855"/>
      <c r="C25" s="841"/>
      <c r="D25" s="841"/>
      <c r="E25" s="841"/>
      <c r="F25" s="765"/>
      <c r="G25" s="765"/>
      <c r="H25" s="857"/>
      <c r="I25" s="858"/>
      <c r="J25" s="476"/>
    </row>
    <row r="26" spans="1:10" ht="12.75" customHeight="1" x14ac:dyDescent="0.2">
      <c r="A26" s="873" t="s">
        <v>245</v>
      </c>
      <c r="B26" s="839"/>
      <c r="C26" s="844" t="s">
        <v>701</v>
      </c>
      <c r="D26" s="846"/>
      <c r="E26" s="844" t="s">
        <v>711</v>
      </c>
      <c r="F26" s="845"/>
      <c r="G26" s="845"/>
      <c r="H26" s="845"/>
      <c r="I26" s="874"/>
      <c r="J26" s="9"/>
    </row>
    <row r="27" spans="1:10" ht="12.75" customHeight="1" x14ac:dyDescent="0.2">
      <c r="A27" s="752" t="s">
        <v>244</v>
      </c>
      <c r="B27" s="753"/>
      <c r="C27" s="834"/>
      <c r="D27" s="834"/>
      <c r="E27" s="828"/>
      <c r="F27" s="829"/>
      <c r="G27" s="829"/>
      <c r="H27" s="829"/>
      <c r="I27" s="830"/>
      <c r="J27" s="9"/>
    </row>
    <row r="28" spans="1:10" x14ac:dyDescent="0.2">
      <c r="A28" s="752"/>
      <c r="B28" s="753"/>
      <c r="C28" s="834"/>
      <c r="D28" s="834"/>
      <c r="E28" s="831"/>
      <c r="F28" s="832"/>
      <c r="G28" s="832"/>
      <c r="H28" s="832"/>
      <c r="I28" s="833"/>
    </row>
    <row r="29" spans="1:10" ht="12.75" customHeight="1" x14ac:dyDescent="0.2">
      <c r="A29" s="752" t="s">
        <v>244</v>
      </c>
      <c r="B29" s="753"/>
      <c r="C29" s="834"/>
      <c r="D29" s="834"/>
      <c r="E29" s="828"/>
      <c r="F29" s="829"/>
      <c r="G29" s="829"/>
      <c r="H29" s="829"/>
      <c r="I29" s="830"/>
    </row>
    <row r="30" spans="1:10" x14ac:dyDescent="0.2">
      <c r="A30" s="752"/>
      <c r="B30" s="753"/>
      <c r="C30" s="834"/>
      <c r="D30" s="834"/>
      <c r="E30" s="831"/>
      <c r="F30" s="832"/>
      <c r="G30" s="832"/>
      <c r="H30" s="832"/>
      <c r="I30" s="833"/>
    </row>
    <row r="31" spans="1:10" ht="12.75" customHeight="1" x14ac:dyDescent="0.2">
      <c r="A31" s="752" t="s">
        <v>244</v>
      </c>
      <c r="B31" s="753"/>
      <c r="C31" s="834"/>
      <c r="D31" s="834"/>
      <c r="E31" s="828"/>
      <c r="F31" s="829"/>
      <c r="G31" s="829"/>
      <c r="H31" s="829"/>
      <c r="I31" s="830"/>
    </row>
    <row r="32" spans="1:10" ht="12.75" customHeight="1" x14ac:dyDescent="0.2">
      <c r="A32" s="752"/>
      <c r="B32" s="753"/>
      <c r="C32" s="834"/>
      <c r="D32" s="834"/>
      <c r="E32" s="831"/>
      <c r="F32" s="832"/>
      <c r="G32" s="832"/>
      <c r="H32" s="832"/>
      <c r="I32" s="833"/>
    </row>
    <row r="33" spans="1:9" ht="12.75" customHeight="1" x14ac:dyDescent="0.2">
      <c r="A33" s="752" t="s">
        <v>244</v>
      </c>
      <c r="B33" s="753"/>
      <c r="C33" s="834"/>
      <c r="D33" s="834"/>
      <c r="E33" s="828"/>
      <c r="F33" s="829"/>
      <c r="G33" s="829"/>
      <c r="H33" s="829"/>
      <c r="I33" s="830"/>
    </row>
    <row r="34" spans="1:9" ht="12.75" customHeight="1" x14ac:dyDescent="0.2">
      <c r="A34" s="752"/>
      <c r="B34" s="753"/>
      <c r="C34" s="834"/>
      <c r="D34" s="834"/>
      <c r="E34" s="831"/>
      <c r="F34" s="832"/>
      <c r="G34" s="832"/>
      <c r="H34" s="832"/>
      <c r="I34" s="833"/>
    </row>
    <row r="35" spans="1:9" ht="12.75" customHeight="1" x14ac:dyDescent="0.2">
      <c r="A35" s="752" t="s">
        <v>244</v>
      </c>
      <c r="B35" s="753"/>
      <c r="C35" s="834"/>
      <c r="D35" s="834"/>
      <c r="E35" s="828"/>
      <c r="F35" s="829"/>
      <c r="G35" s="829"/>
      <c r="H35" s="829"/>
      <c r="I35" s="830"/>
    </row>
    <row r="36" spans="1:9" ht="12.75" customHeight="1" x14ac:dyDescent="0.2">
      <c r="A36" s="752"/>
      <c r="B36" s="753"/>
      <c r="C36" s="834"/>
      <c r="D36" s="834"/>
      <c r="E36" s="831"/>
      <c r="F36" s="832"/>
      <c r="G36" s="832"/>
      <c r="H36" s="832"/>
      <c r="I36" s="833"/>
    </row>
    <row r="37" spans="1:9" ht="13.5" customHeight="1" x14ac:dyDescent="0.2">
      <c r="A37" s="752" t="s">
        <v>244</v>
      </c>
      <c r="B37" s="753"/>
      <c r="C37" s="834"/>
      <c r="D37" s="834"/>
      <c r="E37" s="828"/>
      <c r="F37" s="829"/>
      <c r="G37" s="829"/>
      <c r="H37" s="829"/>
      <c r="I37" s="830"/>
    </row>
    <row r="38" spans="1:9" x14ac:dyDescent="0.2">
      <c r="A38" s="752"/>
      <c r="B38" s="753"/>
      <c r="C38" s="834"/>
      <c r="D38" s="834"/>
      <c r="E38" s="831"/>
      <c r="F38" s="832"/>
      <c r="G38" s="832"/>
      <c r="H38" s="832"/>
      <c r="I38" s="833"/>
    </row>
    <row r="39" spans="1:9" x14ac:dyDescent="0.2">
      <c r="A39" s="864" t="s">
        <v>244</v>
      </c>
      <c r="B39" s="865"/>
      <c r="C39" s="866"/>
      <c r="D39" s="866"/>
      <c r="E39" s="867"/>
      <c r="F39" s="868"/>
      <c r="G39" s="868"/>
      <c r="H39" s="868"/>
      <c r="I39" s="869"/>
    </row>
    <row r="40" spans="1:9" ht="13.5" thickBot="1" x14ac:dyDescent="0.25">
      <c r="A40" s="767"/>
      <c r="B40" s="768"/>
      <c r="C40" s="859"/>
      <c r="D40" s="859"/>
      <c r="E40" s="870"/>
      <c r="F40" s="871"/>
      <c r="G40" s="871"/>
      <c r="H40" s="871"/>
      <c r="I40" s="872"/>
    </row>
    <row r="41" spans="1:9" ht="12.75" customHeight="1" x14ac:dyDescent="0.2">
      <c r="A41" s="861" t="s">
        <v>653</v>
      </c>
      <c r="B41" s="862"/>
      <c r="C41" s="862"/>
      <c r="D41" s="862"/>
      <c r="E41" s="862"/>
      <c r="F41" s="862"/>
      <c r="G41" s="862"/>
      <c r="H41" s="862"/>
      <c r="I41" s="863"/>
    </row>
    <row r="42" spans="1:9" x14ac:dyDescent="0.2">
      <c r="A42" s="752" t="s">
        <v>552</v>
      </c>
      <c r="B42" s="753"/>
      <c r="C42" s="753"/>
      <c r="D42" s="834"/>
      <c r="E42" s="834"/>
      <c r="F42" s="834"/>
      <c r="G42" s="834"/>
      <c r="H42" s="834"/>
      <c r="I42" s="856"/>
    </row>
    <row r="43" spans="1:9" ht="12.75" customHeight="1" thickBot="1" x14ac:dyDescent="0.25">
      <c r="A43" s="767"/>
      <c r="B43" s="768"/>
      <c r="C43" s="768"/>
      <c r="D43" s="859"/>
      <c r="E43" s="859"/>
      <c r="F43" s="859"/>
      <c r="G43" s="859"/>
      <c r="H43" s="859"/>
      <c r="I43" s="860"/>
    </row>
    <row r="44" spans="1:9" x14ac:dyDescent="0.2">
      <c r="A44" s="761" t="s">
        <v>260</v>
      </c>
      <c r="B44" s="762"/>
      <c r="C44" s="762"/>
      <c r="D44" s="762"/>
      <c r="E44" s="762"/>
      <c r="F44" s="762"/>
      <c r="G44" s="762"/>
      <c r="H44" s="762"/>
      <c r="I44" s="763"/>
    </row>
    <row r="45" spans="1:9" ht="12.75" customHeight="1" x14ac:dyDescent="0.2">
      <c r="A45" s="752" t="s">
        <v>550</v>
      </c>
      <c r="B45" s="753"/>
      <c r="C45" s="753"/>
      <c r="D45" s="769"/>
      <c r="E45" s="770"/>
      <c r="F45" s="770"/>
      <c r="G45" s="770"/>
      <c r="H45" s="770"/>
      <c r="I45" s="771"/>
    </row>
    <row r="46" spans="1:9" x14ac:dyDescent="0.2">
      <c r="A46" s="752"/>
      <c r="B46" s="753"/>
      <c r="C46" s="753"/>
      <c r="D46" s="813"/>
      <c r="E46" s="835"/>
      <c r="F46" s="835"/>
      <c r="G46" s="835"/>
      <c r="H46" s="835"/>
      <c r="I46" s="836"/>
    </row>
    <row r="47" spans="1:9" x14ac:dyDescent="0.2">
      <c r="A47" s="752" t="s">
        <v>551</v>
      </c>
      <c r="B47" s="753"/>
      <c r="C47" s="753"/>
      <c r="D47" s="828"/>
      <c r="E47" s="829"/>
      <c r="F47" s="829"/>
      <c r="G47" s="829"/>
      <c r="H47" s="829"/>
      <c r="I47" s="830"/>
    </row>
    <row r="48" spans="1:9" x14ac:dyDescent="0.2">
      <c r="A48" s="752"/>
      <c r="B48" s="753"/>
      <c r="C48" s="753"/>
      <c r="D48" s="831"/>
      <c r="E48" s="832"/>
      <c r="F48" s="832"/>
      <c r="G48" s="832"/>
      <c r="H48" s="832"/>
      <c r="I48" s="833"/>
    </row>
    <row r="49" spans="1:9" x14ac:dyDescent="0.2">
      <c r="A49" s="752" t="s">
        <v>664</v>
      </c>
      <c r="B49" s="753"/>
      <c r="C49" s="753"/>
      <c r="D49" s="769"/>
      <c r="E49" s="770"/>
      <c r="F49" s="770"/>
      <c r="G49" s="770"/>
      <c r="H49" s="770"/>
      <c r="I49" s="771"/>
    </row>
    <row r="50" spans="1:9" ht="13.5" thickBot="1" x14ac:dyDescent="0.25">
      <c r="A50" s="752"/>
      <c r="B50" s="753"/>
      <c r="C50" s="753"/>
      <c r="D50" s="813"/>
      <c r="E50" s="835"/>
      <c r="F50" s="835"/>
      <c r="G50" s="835"/>
      <c r="H50" s="835"/>
      <c r="I50" s="836"/>
    </row>
    <row r="51" spans="1:9" x14ac:dyDescent="0.2">
      <c r="A51" s="895" t="s">
        <v>562</v>
      </c>
      <c r="B51" s="896"/>
      <c r="C51" s="896"/>
      <c r="D51" s="896"/>
      <c r="E51" s="896"/>
      <c r="F51" s="896"/>
      <c r="G51" s="896"/>
      <c r="H51" s="896"/>
      <c r="I51" s="897"/>
    </row>
    <row r="52" spans="1:9" ht="14.25" x14ac:dyDescent="0.25">
      <c r="A52" s="59" t="s">
        <v>534</v>
      </c>
      <c r="B52" s="60" t="s">
        <v>535</v>
      </c>
      <c r="C52" s="60" t="s">
        <v>2</v>
      </c>
      <c r="D52" s="60" t="s">
        <v>0</v>
      </c>
      <c r="E52" s="60" t="s">
        <v>3</v>
      </c>
      <c r="F52" s="60" t="s">
        <v>1</v>
      </c>
      <c r="G52" s="60" t="s">
        <v>51</v>
      </c>
      <c r="H52" s="60" t="s">
        <v>50</v>
      </c>
      <c r="I52" s="61" t="s">
        <v>536</v>
      </c>
    </row>
    <row r="53" spans="1:9" x14ac:dyDescent="0.2">
      <c r="A53" s="756">
        <f>'4.0 REFERENCES &amp; CALCS'!A357</f>
        <v>0</v>
      </c>
      <c r="B53" s="748">
        <f>'4.0 REFERENCES &amp; CALCS'!B357</f>
        <v>0</v>
      </c>
      <c r="C53" s="748">
        <f>'4.0 REFERENCES &amp; CALCS'!C357</f>
        <v>0</v>
      </c>
      <c r="D53" s="748">
        <f>'4.0 REFERENCES &amp; CALCS'!D357</f>
        <v>0</v>
      </c>
      <c r="E53" s="748">
        <f>'4.0 REFERENCES &amp; CALCS'!E357</f>
        <v>0</v>
      </c>
      <c r="F53" s="748">
        <f>'4.0 REFERENCES &amp; CALCS'!F357</f>
        <v>0</v>
      </c>
      <c r="G53" s="748" t="str">
        <f>'4.0 REFERENCES &amp; CALCS'!G357</f>
        <v>-</v>
      </c>
      <c r="H53" s="748" t="str">
        <f>'4.0 REFERENCES &amp; CALCS'!H357</f>
        <v>-</v>
      </c>
      <c r="I53" s="750" t="str">
        <f>'4.0 REFERENCES &amp; CALCS'!I357</f>
        <v>-</v>
      </c>
    </row>
    <row r="54" spans="1:9" ht="13.5" thickBot="1" x14ac:dyDescent="0.25">
      <c r="A54" s="757"/>
      <c r="B54" s="749"/>
      <c r="C54" s="749"/>
      <c r="D54" s="749"/>
      <c r="E54" s="749"/>
      <c r="F54" s="749"/>
      <c r="G54" s="749"/>
      <c r="H54" s="749"/>
      <c r="I54" s="751"/>
    </row>
  </sheetData>
  <sheetProtection password="9CCF" sheet="1" objects="1" scenarios="1"/>
  <mergeCells count="90">
    <mergeCell ref="A51:I51"/>
    <mergeCell ref="F53:F54"/>
    <mergeCell ref="G53:G54"/>
    <mergeCell ref="H53:H54"/>
    <mergeCell ref="I53:I54"/>
    <mergeCell ref="A53:A54"/>
    <mergeCell ref="B53:B54"/>
    <mergeCell ref="C53:C54"/>
    <mergeCell ref="D53:D54"/>
    <mergeCell ref="E53:E54"/>
    <mergeCell ref="A18:I18"/>
    <mergeCell ref="A20:B21"/>
    <mergeCell ref="A19:B19"/>
    <mergeCell ref="D11:F12"/>
    <mergeCell ref="G11:I12"/>
    <mergeCell ref="A13:C13"/>
    <mergeCell ref="F20:G21"/>
    <mergeCell ref="D13:I13"/>
    <mergeCell ref="A14:C15"/>
    <mergeCell ref="D14:I15"/>
    <mergeCell ref="F19:G19"/>
    <mergeCell ref="H19:I19"/>
    <mergeCell ref="A7:C7"/>
    <mergeCell ref="D7:F7"/>
    <mergeCell ref="H7:I7"/>
    <mergeCell ref="H8:I9"/>
    <mergeCell ref="A11:C12"/>
    <mergeCell ref="G10:I10"/>
    <mergeCell ref="G8:G9"/>
    <mergeCell ref="A8:C9"/>
    <mergeCell ref="C1:G2"/>
    <mergeCell ref="A6:I6"/>
    <mergeCell ref="A5:E5"/>
    <mergeCell ref="F5:G5"/>
    <mergeCell ref="H5:I5"/>
    <mergeCell ref="C3:G3"/>
    <mergeCell ref="A4:E4"/>
    <mergeCell ref="F4:G4"/>
    <mergeCell ref="H4:I4"/>
    <mergeCell ref="H1:I3"/>
    <mergeCell ref="A24:B25"/>
    <mergeCell ref="H20:I21"/>
    <mergeCell ref="H22:I23"/>
    <mergeCell ref="H24:I25"/>
    <mergeCell ref="A42:C43"/>
    <mergeCell ref="D42:I43"/>
    <mergeCell ref="A41:I41"/>
    <mergeCell ref="A39:B40"/>
    <mergeCell ref="C39:D40"/>
    <mergeCell ref="E39:I40"/>
    <mergeCell ref="A26:B26"/>
    <mergeCell ref="C26:D26"/>
    <mergeCell ref="E26:I26"/>
    <mergeCell ref="A37:B38"/>
    <mergeCell ref="C37:D38"/>
    <mergeCell ref="E31:I32"/>
    <mergeCell ref="D47:I48"/>
    <mergeCell ref="A47:C48"/>
    <mergeCell ref="A49:C50"/>
    <mergeCell ref="D49:I50"/>
    <mergeCell ref="D8:F9"/>
    <mergeCell ref="C19:E19"/>
    <mergeCell ref="C20:E21"/>
    <mergeCell ref="C22:E23"/>
    <mergeCell ref="C24:E25"/>
    <mergeCell ref="A10:C10"/>
    <mergeCell ref="D10:F10"/>
    <mergeCell ref="A22:B23"/>
    <mergeCell ref="F22:G23"/>
    <mergeCell ref="A16:C17"/>
    <mergeCell ref="D16:I17"/>
    <mergeCell ref="F24:G25"/>
    <mergeCell ref="A35:B36"/>
    <mergeCell ref="C35:D36"/>
    <mergeCell ref="A29:B30"/>
    <mergeCell ref="C29:D30"/>
    <mergeCell ref="A45:C46"/>
    <mergeCell ref="D45:I46"/>
    <mergeCell ref="A44:I44"/>
    <mergeCell ref="E33:I34"/>
    <mergeCell ref="E35:I36"/>
    <mergeCell ref="E37:I38"/>
    <mergeCell ref="A31:B32"/>
    <mergeCell ref="C31:D32"/>
    <mergeCell ref="E27:I28"/>
    <mergeCell ref="E29:I30"/>
    <mergeCell ref="A27:B28"/>
    <mergeCell ref="C27:D28"/>
    <mergeCell ref="A33:B34"/>
    <mergeCell ref="C33:D34"/>
  </mergeCells>
  <dataValidations count="3">
    <dataValidation type="decimal" allowBlank="1" showInputMessage="1" showErrorMessage="1" error="Please enter a number or leave blank." sqref="D8:F9">
      <formula1>0</formula1>
      <formula2>999999999</formula2>
    </dataValidation>
    <dataValidation type="decimal" allowBlank="1" showInputMessage="1" showErrorMessage="1" error="Please enter a number or leave blank." sqref="D14:I17 D11:F12">
      <formula1>0</formula1>
      <formula2>999999999</formula2>
    </dataValidation>
    <dataValidation type="decimal" allowBlank="1" showInputMessage="1" showErrorMessage="1" sqref="C20:E25 H20:I25 C27:I40 D42:I43 D45:I50">
      <formula1>0</formula1>
      <formula2>999999999</formula2>
    </dataValidation>
  </dataValidations>
  <pageMargins left="0.45" right="0.45" top="0.2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9F768FF3-54B8-4E91-84B6-DD48AC237354}">
            <xm:f>'2.1 GENERATORS &amp; BOILERS'!$A$55=TRUE()</xm:f>
            <x14:dxf>
              <font>
                <color rgb="FFFF0000"/>
              </font>
            </x14:dxf>
          </x14:cfRule>
          <xm:sqref>A5:I5 A4 F4 H4</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14:formula1>
            <xm:f>'4.1 CODE TABLE'!$H$2:$H$4</xm:f>
          </x14:formula1>
          <xm:sqref>G8</xm:sqref>
        </x14:dataValidation>
        <x14:dataValidation type="list" allowBlank="1" showInputMessage="1" showErrorMessage="1">
          <x14:formula1>
            <xm:f>'4.1 CODE TABLE'!$G$2:$G$3</xm:f>
          </x14:formula1>
          <xm:sqref>H8</xm:sqref>
        </x14:dataValidation>
        <x14:dataValidation type="list" allowBlank="1" showInputMessage="1" showErrorMessage="1">
          <x14:formula1>
            <xm:f>'4.1 CODE TABLE'!$I$2:$I$4</xm:f>
          </x14:formula1>
          <xm:sqref>G11:I12</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I56"/>
  <sheetViews>
    <sheetView zoomScaleNormal="100" workbookViewId="0">
      <selection activeCell="A11" sqref="A11:B11"/>
    </sheetView>
  </sheetViews>
  <sheetFormatPr defaultRowHeight="12.75" x14ac:dyDescent="0.2"/>
  <cols>
    <col min="1" max="9" width="10.85546875" style="54" customWidth="1"/>
    <col min="10" max="16384" width="9.140625" style="4"/>
  </cols>
  <sheetData>
    <row r="1" spans="1:9" ht="15" customHeight="1" x14ac:dyDescent="0.2">
      <c r="A1" s="31"/>
      <c r="B1" s="31"/>
      <c r="C1" s="778" t="s">
        <v>539</v>
      </c>
      <c r="D1" s="778"/>
      <c r="E1" s="778"/>
      <c r="F1" s="778"/>
      <c r="G1" s="778"/>
      <c r="H1" s="565">
        <f>README!H1</f>
        <v>2020</v>
      </c>
      <c r="I1" s="565"/>
    </row>
    <row r="2" spans="1:9" ht="15" customHeight="1" x14ac:dyDescent="0.2">
      <c r="A2" s="31"/>
      <c r="B2" s="31"/>
      <c r="C2" s="778"/>
      <c r="D2" s="778"/>
      <c r="E2" s="778"/>
      <c r="F2" s="778"/>
      <c r="G2" s="778"/>
      <c r="H2" s="565"/>
      <c r="I2" s="565"/>
    </row>
    <row r="3" spans="1:9" ht="15" customHeight="1" thickBot="1" x14ac:dyDescent="0.25">
      <c r="A3" s="31"/>
      <c r="B3" s="31"/>
      <c r="C3" s="600" t="str">
        <f>'1.0 GENERAL FACILITY INFO'!C3:G3</f>
        <v>ANNUAL EMISSIONS INVENTORY QUESTIONNAIRE - Version 1.6</v>
      </c>
      <c r="D3" s="600"/>
      <c r="E3" s="600"/>
      <c r="F3" s="600"/>
      <c r="G3" s="600"/>
      <c r="H3" s="565"/>
      <c r="I3" s="565"/>
    </row>
    <row r="4" spans="1:9" x14ac:dyDescent="0.2">
      <c r="A4" s="702" t="s">
        <v>40</v>
      </c>
      <c r="B4" s="703"/>
      <c r="C4" s="703"/>
      <c r="D4" s="703"/>
      <c r="E4" s="704"/>
      <c r="F4" s="705" t="s">
        <v>38</v>
      </c>
      <c r="G4" s="704"/>
      <c r="H4" s="705" t="s">
        <v>39</v>
      </c>
      <c r="I4" s="711"/>
    </row>
    <row r="5" spans="1:9" ht="13.5" thickBot="1" x14ac:dyDescent="0.25">
      <c r="A5" s="692">
        <f>'1.0 GENERAL FACILITY INFO'!$A$5</f>
        <v>0</v>
      </c>
      <c r="B5" s="693"/>
      <c r="C5" s="693"/>
      <c r="D5" s="693"/>
      <c r="E5" s="694"/>
      <c r="F5" s="697">
        <f>'1.0 GENERAL FACILITY INFO'!$F$5</f>
        <v>0</v>
      </c>
      <c r="G5" s="694"/>
      <c r="H5" s="697">
        <f>'1.0 GENERAL FACILITY INFO'!$H$5</f>
        <v>0</v>
      </c>
      <c r="I5" s="712"/>
    </row>
    <row r="6" spans="1:9" x14ac:dyDescent="0.2">
      <c r="A6" s="914" t="s">
        <v>728</v>
      </c>
      <c r="B6" s="915"/>
      <c r="C6" s="915"/>
      <c r="D6" s="915"/>
      <c r="E6" s="915"/>
      <c r="F6" s="915"/>
      <c r="G6" s="915"/>
      <c r="H6" s="915"/>
      <c r="I6" s="916"/>
    </row>
    <row r="7" spans="1:9" ht="13.5" thickBot="1" x14ac:dyDescent="0.25">
      <c r="A7" s="917"/>
      <c r="B7" s="918"/>
      <c r="C7" s="918"/>
      <c r="D7" s="918"/>
      <c r="E7" s="918"/>
      <c r="F7" s="918"/>
      <c r="G7" s="918"/>
      <c r="H7" s="918"/>
      <c r="I7" s="919"/>
    </row>
    <row r="8" spans="1:9" x14ac:dyDescent="0.2">
      <c r="A8" s="904" t="s">
        <v>71</v>
      </c>
      <c r="B8" s="905"/>
      <c r="C8" s="905"/>
      <c r="D8" s="906"/>
      <c r="E8" s="906"/>
      <c r="F8" s="905"/>
      <c r="G8" s="905"/>
      <c r="H8" s="905"/>
      <c r="I8" s="907"/>
    </row>
    <row r="9" spans="1:9" ht="22.5" x14ac:dyDescent="0.2">
      <c r="A9" s="912" t="s">
        <v>199</v>
      </c>
      <c r="B9" s="913"/>
      <c r="C9" s="272" t="s">
        <v>64</v>
      </c>
      <c r="D9" s="272" t="s">
        <v>200</v>
      </c>
      <c r="E9" s="273" t="s">
        <v>478</v>
      </c>
      <c r="F9" s="273" t="s">
        <v>72</v>
      </c>
      <c r="G9" s="274" t="s">
        <v>176</v>
      </c>
      <c r="H9" s="908" t="s">
        <v>201</v>
      </c>
      <c r="I9" s="909"/>
    </row>
    <row r="10" spans="1:9" x14ac:dyDescent="0.2">
      <c r="A10" s="921" t="s">
        <v>474</v>
      </c>
      <c r="B10" s="922"/>
      <c r="C10" s="81" t="s">
        <v>462</v>
      </c>
      <c r="D10" s="81">
        <v>10</v>
      </c>
      <c r="E10" s="82" t="s">
        <v>463</v>
      </c>
      <c r="F10" s="82">
        <v>8760</v>
      </c>
      <c r="G10" s="83" t="s">
        <v>65</v>
      </c>
      <c r="H10" s="910" t="s">
        <v>464</v>
      </c>
      <c r="I10" s="911"/>
    </row>
    <row r="11" spans="1:9" x14ac:dyDescent="0.2">
      <c r="A11" s="898"/>
      <c r="B11" s="899"/>
      <c r="C11" s="209"/>
      <c r="D11" s="211"/>
      <c r="E11" s="210"/>
      <c r="F11" s="212"/>
      <c r="G11" s="209"/>
      <c r="H11" s="902"/>
      <c r="I11" s="903"/>
    </row>
    <row r="12" spans="1:9" x14ac:dyDescent="0.2">
      <c r="A12" s="898"/>
      <c r="B12" s="899"/>
      <c r="C12" s="209"/>
      <c r="D12" s="211"/>
      <c r="E12" s="210"/>
      <c r="F12" s="212"/>
      <c r="G12" s="209"/>
      <c r="H12" s="902"/>
      <c r="I12" s="903"/>
    </row>
    <row r="13" spans="1:9" x14ac:dyDescent="0.2">
      <c r="A13" s="898"/>
      <c r="B13" s="899"/>
      <c r="C13" s="209"/>
      <c r="D13" s="211"/>
      <c r="E13" s="210"/>
      <c r="F13" s="212"/>
      <c r="G13" s="209"/>
      <c r="H13" s="902"/>
      <c r="I13" s="903"/>
    </row>
    <row r="14" spans="1:9" x14ac:dyDescent="0.2">
      <c r="A14" s="898"/>
      <c r="B14" s="899"/>
      <c r="C14" s="209"/>
      <c r="D14" s="211"/>
      <c r="E14" s="210"/>
      <c r="F14" s="212"/>
      <c r="G14" s="209"/>
      <c r="H14" s="902"/>
      <c r="I14" s="903"/>
    </row>
    <row r="15" spans="1:9" x14ac:dyDescent="0.2">
      <c r="A15" s="898"/>
      <c r="B15" s="899"/>
      <c r="C15" s="209"/>
      <c r="D15" s="211"/>
      <c r="E15" s="210"/>
      <c r="F15" s="212"/>
      <c r="G15" s="209"/>
      <c r="H15" s="902"/>
      <c r="I15" s="903"/>
    </row>
    <row r="16" spans="1:9" x14ac:dyDescent="0.2">
      <c r="A16" s="898"/>
      <c r="B16" s="899"/>
      <c r="C16" s="209"/>
      <c r="D16" s="211"/>
      <c r="E16" s="210"/>
      <c r="F16" s="212"/>
      <c r="G16" s="209"/>
      <c r="H16" s="902"/>
      <c r="I16" s="903"/>
    </row>
    <row r="17" spans="1:9" x14ac:dyDescent="0.2">
      <c r="A17" s="898"/>
      <c r="B17" s="899"/>
      <c r="C17" s="209"/>
      <c r="D17" s="211"/>
      <c r="E17" s="210"/>
      <c r="F17" s="212"/>
      <c r="G17" s="209"/>
      <c r="H17" s="902"/>
      <c r="I17" s="903"/>
    </row>
    <row r="18" spans="1:9" x14ac:dyDescent="0.2">
      <c r="A18" s="898"/>
      <c r="B18" s="899"/>
      <c r="C18" s="209"/>
      <c r="D18" s="211"/>
      <c r="E18" s="210"/>
      <c r="F18" s="212"/>
      <c r="G18" s="209"/>
      <c r="H18" s="902"/>
      <c r="I18" s="903"/>
    </row>
    <row r="19" spans="1:9" x14ac:dyDescent="0.2">
      <c r="A19" s="898"/>
      <c r="B19" s="899"/>
      <c r="C19" s="209"/>
      <c r="D19" s="211"/>
      <c r="E19" s="210"/>
      <c r="F19" s="212"/>
      <c r="G19" s="209"/>
      <c r="H19" s="902"/>
      <c r="I19" s="903"/>
    </row>
    <row r="20" spans="1:9" x14ac:dyDescent="0.2">
      <c r="A20" s="898"/>
      <c r="B20" s="899"/>
      <c r="C20" s="209"/>
      <c r="D20" s="211"/>
      <c r="E20" s="210"/>
      <c r="F20" s="212"/>
      <c r="G20" s="209"/>
      <c r="H20" s="902"/>
      <c r="I20" s="903"/>
    </row>
    <row r="21" spans="1:9" x14ac:dyDescent="0.2">
      <c r="A21" s="898"/>
      <c r="B21" s="899"/>
      <c r="C21" s="209"/>
      <c r="D21" s="211"/>
      <c r="E21" s="210"/>
      <c r="F21" s="212"/>
      <c r="G21" s="209"/>
      <c r="H21" s="902"/>
      <c r="I21" s="903"/>
    </row>
    <row r="22" spans="1:9" x14ac:dyDescent="0.2">
      <c r="A22" s="898"/>
      <c r="B22" s="899"/>
      <c r="C22" s="209"/>
      <c r="D22" s="211"/>
      <c r="E22" s="210"/>
      <c r="F22" s="212"/>
      <c r="G22" s="209"/>
      <c r="H22" s="902"/>
      <c r="I22" s="903"/>
    </row>
    <row r="23" spans="1:9" x14ac:dyDescent="0.2">
      <c r="A23" s="898"/>
      <c r="B23" s="899"/>
      <c r="C23" s="209"/>
      <c r="D23" s="211"/>
      <c r="E23" s="210"/>
      <c r="F23" s="212"/>
      <c r="G23" s="209"/>
      <c r="H23" s="902"/>
      <c r="I23" s="903"/>
    </row>
    <row r="24" spans="1:9" x14ac:dyDescent="0.2">
      <c r="A24" s="898"/>
      <c r="B24" s="899"/>
      <c r="C24" s="209"/>
      <c r="D24" s="211"/>
      <c r="E24" s="210"/>
      <c r="F24" s="212"/>
      <c r="G24" s="209"/>
      <c r="H24" s="902"/>
      <c r="I24" s="903"/>
    </row>
    <row r="25" spans="1:9" x14ac:dyDescent="0.2">
      <c r="A25" s="898"/>
      <c r="B25" s="899"/>
      <c r="C25" s="209"/>
      <c r="D25" s="211"/>
      <c r="E25" s="210"/>
      <c r="F25" s="212"/>
      <c r="G25" s="209"/>
      <c r="H25" s="902"/>
      <c r="I25" s="903"/>
    </row>
    <row r="26" spans="1:9" x14ac:dyDescent="0.2">
      <c r="A26" s="898"/>
      <c r="B26" s="899"/>
      <c r="C26" s="209"/>
      <c r="D26" s="211"/>
      <c r="E26" s="210"/>
      <c r="F26" s="212"/>
      <c r="G26" s="209"/>
      <c r="H26" s="902"/>
      <c r="I26" s="903"/>
    </row>
    <row r="27" spans="1:9" x14ac:dyDescent="0.2">
      <c r="A27" s="898"/>
      <c r="B27" s="899"/>
      <c r="C27" s="209"/>
      <c r="D27" s="211"/>
      <c r="E27" s="210"/>
      <c r="F27" s="212"/>
      <c r="G27" s="209"/>
      <c r="H27" s="902"/>
      <c r="I27" s="903"/>
    </row>
    <row r="28" spans="1:9" x14ac:dyDescent="0.2">
      <c r="A28" s="898"/>
      <c r="B28" s="899"/>
      <c r="C28" s="209"/>
      <c r="D28" s="211"/>
      <c r="E28" s="210"/>
      <c r="F28" s="212"/>
      <c r="G28" s="209"/>
      <c r="H28" s="902"/>
      <c r="I28" s="903"/>
    </row>
    <row r="29" spans="1:9" x14ac:dyDescent="0.2">
      <c r="A29" s="898"/>
      <c r="B29" s="899"/>
      <c r="C29" s="209"/>
      <c r="D29" s="211"/>
      <c r="E29" s="210"/>
      <c r="F29" s="212"/>
      <c r="G29" s="209"/>
      <c r="H29" s="902"/>
      <c r="I29" s="903"/>
    </row>
    <row r="30" spans="1:9" x14ac:dyDescent="0.2">
      <c r="A30" s="898"/>
      <c r="B30" s="899"/>
      <c r="C30" s="209"/>
      <c r="D30" s="211"/>
      <c r="E30" s="210"/>
      <c r="F30" s="212"/>
      <c r="G30" s="209"/>
      <c r="H30" s="902"/>
      <c r="I30" s="903"/>
    </row>
    <row r="31" spans="1:9" x14ac:dyDescent="0.2">
      <c r="A31" s="898"/>
      <c r="B31" s="899"/>
      <c r="C31" s="209"/>
      <c r="D31" s="211"/>
      <c r="E31" s="210"/>
      <c r="F31" s="212"/>
      <c r="G31" s="209"/>
      <c r="H31" s="902"/>
      <c r="I31" s="903"/>
    </row>
    <row r="32" spans="1:9" x14ac:dyDescent="0.2">
      <c r="A32" s="898"/>
      <c r="B32" s="899"/>
      <c r="C32" s="209"/>
      <c r="D32" s="211"/>
      <c r="E32" s="210"/>
      <c r="F32" s="212"/>
      <c r="G32" s="209"/>
      <c r="H32" s="902"/>
      <c r="I32" s="903"/>
    </row>
    <row r="33" spans="1:9" x14ac:dyDescent="0.2">
      <c r="A33" s="898"/>
      <c r="B33" s="899"/>
      <c r="C33" s="209"/>
      <c r="D33" s="211"/>
      <c r="E33" s="210"/>
      <c r="F33" s="212"/>
      <c r="G33" s="209"/>
      <c r="H33" s="902"/>
      <c r="I33" s="903"/>
    </row>
    <row r="34" spans="1:9" x14ac:dyDescent="0.2">
      <c r="A34" s="898"/>
      <c r="B34" s="899"/>
      <c r="C34" s="209"/>
      <c r="D34" s="211"/>
      <c r="E34" s="210"/>
      <c r="F34" s="212"/>
      <c r="G34" s="209"/>
      <c r="H34" s="902"/>
      <c r="I34" s="903"/>
    </row>
    <row r="35" spans="1:9" x14ac:dyDescent="0.2">
      <c r="A35" s="898"/>
      <c r="B35" s="899"/>
      <c r="C35" s="209"/>
      <c r="D35" s="211"/>
      <c r="E35" s="210"/>
      <c r="F35" s="212"/>
      <c r="G35" s="209"/>
      <c r="H35" s="902"/>
      <c r="I35" s="903"/>
    </row>
    <row r="36" spans="1:9" x14ac:dyDescent="0.2">
      <c r="A36" s="898"/>
      <c r="B36" s="899"/>
      <c r="C36" s="209"/>
      <c r="D36" s="211"/>
      <c r="E36" s="210"/>
      <c r="F36" s="212"/>
      <c r="G36" s="209"/>
      <c r="H36" s="902"/>
      <c r="I36" s="903"/>
    </row>
    <row r="37" spans="1:9" x14ac:dyDescent="0.2">
      <c r="A37" s="898"/>
      <c r="B37" s="899"/>
      <c r="C37" s="209"/>
      <c r="D37" s="211"/>
      <c r="E37" s="210"/>
      <c r="F37" s="212"/>
      <c r="G37" s="209"/>
      <c r="H37" s="902"/>
      <c r="I37" s="903"/>
    </row>
    <row r="38" spans="1:9" x14ac:dyDescent="0.2">
      <c r="A38" s="898"/>
      <c r="B38" s="899"/>
      <c r="C38" s="209"/>
      <c r="D38" s="211"/>
      <c r="E38" s="210"/>
      <c r="F38" s="212"/>
      <c r="G38" s="209"/>
      <c r="H38" s="902"/>
      <c r="I38" s="903"/>
    </row>
    <row r="39" spans="1:9" x14ac:dyDescent="0.2">
      <c r="A39" s="898"/>
      <c r="B39" s="899"/>
      <c r="C39" s="209"/>
      <c r="D39" s="211"/>
      <c r="E39" s="210"/>
      <c r="F39" s="212"/>
      <c r="G39" s="209"/>
      <c r="H39" s="902"/>
      <c r="I39" s="903"/>
    </row>
    <row r="40" spans="1:9" x14ac:dyDescent="0.2">
      <c r="A40" s="898"/>
      <c r="B40" s="899"/>
      <c r="C40" s="209"/>
      <c r="D40" s="211"/>
      <c r="E40" s="210"/>
      <c r="F40" s="212"/>
      <c r="G40" s="209"/>
      <c r="H40" s="902"/>
      <c r="I40" s="903"/>
    </row>
    <row r="41" spans="1:9" x14ac:dyDescent="0.2">
      <c r="A41" s="898"/>
      <c r="B41" s="899"/>
      <c r="C41" s="209"/>
      <c r="D41" s="211"/>
      <c r="E41" s="210"/>
      <c r="F41" s="212"/>
      <c r="G41" s="209"/>
      <c r="H41" s="902"/>
      <c r="I41" s="903"/>
    </row>
    <row r="42" spans="1:9" x14ac:dyDescent="0.2">
      <c r="A42" s="898"/>
      <c r="B42" s="899"/>
      <c r="C42" s="209"/>
      <c r="D42" s="211"/>
      <c r="E42" s="210"/>
      <c r="F42" s="212"/>
      <c r="G42" s="209"/>
      <c r="H42" s="902"/>
      <c r="I42" s="903"/>
    </row>
    <row r="43" spans="1:9" x14ac:dyDescent="0.2">
      <c r="A43" s="900"/>
      <c r="B43" s="901"/>
      <c r="C43" s="209"/>
      <c r="D43" s="211"/>
      <c r="E43" s="210"/>
      <c r="F43" s="212"/>
      <c r="G43" s="209"/>
      <c r="H43" s="902"/>
      <c r="I43" s="903"/>
    </row>
    <row r="44" spans="1:9" x14ac:dyDescent="0.2">
      <c r="A44" s="900"/>
      <c r="B44" s="901"/>
      <c r="C44" s="209"/>
      <c r="D44" s="211"/>
      <c r="E44" s="210"/>
      <c r="F44" s="212"/>
      <c r="G44" s="209"/>
      <c r="H44" s="902"/>
      <c r="I44" s="903"/>
    </row>
    <row r="45" spans="1:9" x14ac:dyDescent="0.2">
      <c r="A45" s="900"/>
      <c r="B45" s="901"/>
      <c r="C45" s="209"/>
      <c r="D45" s="211"/>
      <c r="E45" s="210"/>
      <c r="F45" s="212"/>
      <c r="G45" s="209"/>
      <c r="H45" s="902"/>
      <c r="I45" s="903"/>
    </row>
    <row r="46" spans="1:9" x14ac:dyDescent="0.2">
      <c r="A46" s="900"/>
      <c r="B46" s="901"/>
      <c r="C46" s="209"/>
      <c r="D46" s="211"/>
      <c r="E46" s="210"/>
      <c r="F46" s="212"/>
      <c r="G46" s="209"/>
      <c r="H46" s="902"/>
      <c r="I46" s="903"/>
    </row>
    <row r="47" spans="1:9" x14ac:dyDescent="0.2">
      <c r="A47" s="900"/>
      <c r="B47" s="901"/>
      <c r="C47" s="209"/>
      <c r="D47" s="211"/>
      <c r="E47" s="210"/>
      <c r="F47" s="212"/>
      <c r="G47" s="209"/>
      <c r="H47" s="902"/>
      <c r="I47" s="903"/>
    </row>
    <row r="48" spans="1:9" x14ac:dyDescent="0.2">
      <c r="A48" s="900"/>
      <c r="B48" s="901"/>
      <c r="C48" s="209"/>
      <c r="D48" s="211"/>
      <c r="E48" s="210"/>
      <c r="F48" s="212"/>
      <c r="G48" s="209"/>
      <c r="H48" s="902"/>
      <c r="I48" s="903"/>
    </row>
    <row r="49" spans="1:9" x14ac:dyDescent="0.2">
      <c r="A49" s="900"/>
      <c r="B49" s="901"/>
      <c r="C49" s="209"/>
      <c r="D49" s="211"/>
      <c r="E49" s="210"/>
      <c r="F49" s="212"/>
      <c r="G49" s="209"/>
      <c r="H49" s="902"/>
      <c r="I49" s="903"/>
    </row>
    <row r="50" spans="1:9" x14ac:dyDescent="0.2">
      <c r="A50" s="900"/>
      <c r="B50" s="901"/>
      <c r="C50" s="209"/>
      <c r="D50" s="211"/>
      <c r="E50" s="210"/>
      <c r="F50" s="212"/>
      <c r="G50" s="209"/>
      <c r="H50" s="902"/>
      <c r="I50" s="903"/>
    </row>
    <row r="51" spans="1:9" x14ac:dyDescent="0.2">
      <c r="A51" s="900"/>
      <c r="B51" s="901"/>
      <c r="C51" s="209"/>
      <c r="D51" s="211"/>
      <c r="E51" s="210"/>
      <c r="F51" s="212"/>
      <c r="G51" s="209"/>
      <c r="H51" s="902"/>
      <c r="I51" s="903"/>
    </row>
    <row r="52" spans="1:9" x14ac:dyDescent="0.2">
      <c r="A52" s="900"/>
      <c r="B52" s="901"/>
      <c r="C52" s="209"/>
      <c r="D52" s="211"/>
      <c r="E52" s="210"/>
      <c r="F52" s="212"/>
      <c r="G52" s="209"/>
      <c r="H52" s="902"/>
      <c r="I52" s="903"/>
    </row>
    <row r="53" spans="1:9" x14ac:dyDescent="0.2">
      <c r="A53" s="900"/>
      <c r="B53" s="901"/>
      <c r="C53" s="209"/>
      <c r="D53" s="211"/>
      <c r="E53" s="210"/>
      <c r="F53" s="212"/>
      <c r="G53" s="209"/>
      <c r="H53" s="902"/>
      <c r="I53" s="903"/>
    </row>
    <row r="54" spans="1:9" x14ac:dyDescent="0.2">
      <c r="A54" s="898"/>
      <c r="B54" s="899"/>
      <c r="C54" s="209"/>
      <c r="D54" s="211"/>
      <c r="E54" s="210"/>
      <c r="F54" s="212"/>
      <c r="G54" s="209"/>
      <c r="H54" s="902"/>
      <c r="I54" s="903"/>
    </row>
    <row r="55" spans="1:9" x14ac:dyDescent="0.2">
      <c r="A55" s="920" t="s">
        <v>447</v>
      </c>
      <c r="B55" s="920"/>
      <c r="C55" s="920"/>
      <c r="D55" s="920"/>
      <c r="E55" s="920"/>
      <c r="F55" s="920"/>
      <c r="G55" s="920"/>
      <c r="H55" s="920"/>
      <c r="I55" s="920"/>
    </row>
    <row r="56" spans="1:9" x14ac:dyDescent="0.2">
      <c r="A56" s="920"/>
      <c r="B56" s="920"/>
      <c r="C56" s="920"/>
      <c r="D56" s="920"/>
      <c r="E56" s="920"/>
      <c r="F56" s="920"/>
      <c r="G56" s="920"/>
      <c r="H56" s="920"/>
      <c r="I56" s="920"/>
    </row>
  </sheetData>
  <sheetProtection formatCells="0" insertRows="0" deleteRows="0"/>
  <mergeCells count="104">
    <mergeCell ref="A54:B54"/>
    <mergeCell ref="H45:I45"/>
    <mergeCell ref="H46:I46"/>
    <mergeCell ref="H49:I49"/>
    <mergeCell ref="H50:I50"/>
    <mergeCell ref="H51:I51"/>
    <mergeCell ref="H52:I52"/>
    <mergeCell ref="H53:I53"/>
    <mergeCell ref="H54:I54"/>
    <mergeCell ref="A45:B45"/>
    <mergeCell ref="A53:B53"/>
    <mergeCell ref="H48:I48"/>
    <mergeCell ref="A20:B20"/>
    <mergeCell ref="A21:B21"/>
    <mergeCell ref="A22:B22"/>
    <mergeCell ref="A18:B18"/>
    <mergeCell ref="A23:B23"/>
    <mergeCell ref="A24:B24"/>
    <mergeCell ref="A25:B25"/>
    <mergeCell ref="A31:B31"/>
    <mergeCell ref="A26:B26"/>
    <mergeCell ref="A27:B27"/>
    <mergeCell ref="A28:B28"/>
    <mergeCell ref="A29:B29"/>
    <mergeCell ref="A30:B30"/>
    <mergeCell ref="A55:I56"/>
    <mergeCell ref="A10:B10"/>
    <mergeCell ref="A5:E5"/>
    <mergeCell ref="F5:G5"/>
    <mergeCell ref="H5:I5"/>
    <mergeCell ref="A32:B32"/>
    <mergeCell ref="A33:B33"/>
    <mergeCell ref="A34:B34"/>
    <mergeCell ref="A35:B35"/>
    <mergeCell ref="A16:B16"/>
    <mergeCell ref="A17:B17"/>
    <mergeCell ref="A49:B49"/>
    <mergeCell ref="A46:B46"/>
    <mergeCell ref="A50:B50"/>
    <mergeCell ref="A51:B51"/>
    <mergeCell ref="A48:B48"/>
    <mergeCell ref="A52:B52"/>
    <mergeCell ref="A12:B12"/>
    <mergeCell ref="A13:B13"/>
    <mergeCell ref="A14:B14"/>
    <mergeCell ref="A15:B15"/>
    <mergeCell ref="A19:B19"/>
    <mergeCell ref="H11:I11"/>
    <mergeCell ref="H17:I17"/>
    <mergeCell ref="A4:E4"/>
    <mergeCell ref="F4:G4"/>
    <mergeCell ref="H4:I4"/>
    <mergeCell ref="A8:I8"/>
    <mergeCell ref="A11:B11"/>
    <mergeCell ref="C1:G2"/>
    <mergeCell ref="C3:G3"/>
    <mergeCell ref="H9:I9"/>
    <mergeCell ref="H10:I10"/>
    <mergeCell ref="A9:B9"/>
    <mergeCell ref="H1:I3"/>
    <mergeCell ref="A6:I7"/>
    <mergeCell ref="H18:I18"/>
    <mergeCell ref="H19:I19"/>
    <mergeCell ref="H20:I20"/>
    <mergeCell ref="H21:I21"/>
    <mergeCell ref="H12:I12"/>
    <mergeCell ref="H13:I13"/>
    <mergeCell ref="H14:I14"/>
    <mergeCell ref="H15:I15"/>
    <mergeCell ref="H16:I16"/>
    <mergeCell ref="H34:I34"/>
    <mergeCell ref="H35:I35"/>
    <mergeCell ref="H27:I27"/>
    <mergeCell ref="H28:I28"/>
    <mergeCell ref="H29:I29"/>
    <mergeCell ref="H30:I30"/>
    <mergeCell ref="H31:I31"/>
    <mergeCell ref="H22:I22"/>
    <mergeCell ref="H23:I23"/>
    <mergeCell ref="H24:I24"/>
    <mergeCell ref="H25:I25"/>
    <mergeCell ref="H26:I26"/>
    <mergeCell ref="H32:I32"/>
    <mergeCell ref="H33:I33"/>
    <mergeCell ref="H41:I41"/>
    <mergeCell ref="H42:I42"/>
    <mergeCell ref="H43:I43"/>
    <mergeCell ref="H44:I44"/>
    <mergeCell ref="H47:I47"/>
    <mergeCell ref="H36:I36"/>
    <mergeCell ref="H37:I37"/>
    <mergeCell ref="H38:I38"/>
    <mergeCell ref="H39:I39"/>
    <mergeCell ref="H40:I40"/>
    <mergeCell ref="A41:B41"/>
    <mergeCell ref="A42:B42"/>
    <mergeCell ref="A43:B43"/>
    <mergeCell ref="A44:B44"/>
    <mergeCell ref="A47:B47"/>
    <mergeCell ref="A36:B36"/>
    <mergeCell ref="A37:B37"/>
    <mergeCell ref="A38:B38"/>
    <mergeCell ref="A39:B39"/>
    <mergeCell ref="A40:B40"/>
  </mergeCells>
  <dataValidations count="3">
    <dataValidation type="decimal" allowBlank="1" showInputMessage="1" showErrorMessage="1" error="Please enter a number between 0 and 8,760." sqref="F11:F44">
      <formula1>0</formula1>
      <formula2>8760</formula2>
    </dataValidation>
    <dataValidation showInputMessage="1" sqref="G10"/>
    <dataValidation type="list" allowBlank="1" showInputMessage="1" showErrorMessage="1" sqref="G11:G54">
      <formula1>DV_MiscFuelType</formula1>
    </dataValidation>
  </dataValidations>
  <pageMargins left="0.45" right="0.45" top="0.2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346E45DD-7EDA-4576-9841-F4882EA9F8AE}">
            <xm:f>'2.1 GENERATORS &amp; BOILERS'!$A$55=TRUE()</xm:f>
            <x14:dxf>
              <font>
                <color rgb="FFFF0000"/>
              </font>
            </x14:dxf>
          </x14:cfRule>
          <xm:sqref>A5:I5 A4 F4 H4 A6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vt:i4>
      </vt:variant>
    </vt:vector>
  </HeadingPairs>
  <TitlesOfParts>
    <vt:vector size="21" baseType="lpstr">
      <vt:lpstr>README</vt:lpstr>
      <vt:lpstr>1.0 GENERAL FACILITY INFO</vt:lpstr>
      <vt:lpstr>2.1 GENERATORS &amp; BOILERS</vt:lpstr>
      <vt:lpstr>2.2 PERC DRY CLEANING</vt:lpstr>
      <vt:lpstr>2.3 COTTON GIN</vt:lpstr>
      <vt:lpstr>2.4 SOIL VAPOR EXTRACTION</vt:lpstr>
      <vt:lpstr>2.5 AIR CURTAIN INCINERATOR</vt:lpstr>
      <vt:lpstr>2.6 ROCK PRODUCTS</vt:lpstr>
      <vt:lpstr>3.0 MISC EQUIPMENT LIST</vt:lpstr>
      <vt:lpstr>3.1 MISC EMISSIONS</vt:lpstr>
      <vt:lpstr>3.1 MISC EMISSIONS (2)</vt:lpstr>
      <vt:lpstr>4.0 REFERENCES &amp; CALCS</vt:lpstr>
      <vt:lpstr>4.1 CODE TABLE</vt:lpstr>
      <vt:lpstr>DV_BoilerFuelType</vt:lpstr>
      <vt:lpstr>DV_GeneratorFuelType</vt:lpstr>
      <vt:lpstr>DV_MiscFuelType</vt:lpstr>
      <vt:lpstr>'1.0 GENERAL FACILITY INFO'!Print_Area</vt:lpstr>
      <vt:lpstr>'2.4 SOIL VAPOR EXTRACTION'!Print_Area</vt:lpstr>
      <vt:lpstr>'3.1 MISC EMISSIONS'!Print_Area</vt:lpstr>
      <vt:lpstr>'3.1 MISC EMISSIONS (2)'!Print_Area</vt:lpstr>
      <vt:lpstr>'4.0 REFERENCES &amp; CALCS'!Print_Area</vt:lpstr>
    </vt:vector>
  </TitlesOfParts>
  <Company>ADEQ</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Burton</dc:creator>
  <cp:lastModifiedBy>Catherine Lucke</cp:lastModifiedBy>
  <cp:lastPrinted>2018-03-01T15:34:03Z</cp:lastPrinted>
  <dcterms:created xsi:type="dcterms:W3CDTF">2004-05-03T14:45:58Z</dcterms:created>
  <dcterms:modified xsi:type="dcterms:W3CDTF">2021-01-06T22:53:30Z</dcterms:modified>
</cp:coreProperties>
</file>